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알리오\알리오(2020)\첨부서류\16. 요약재무상태표\연결\"/>
    </mc:Choice>
  </mc:AlternateContent>
  <bookViews>
    <workbookView xWindow="0" yWindow="0" windowWidth="25620" windowHeight="12840"/>
  </bookViews>
  <sheets>
    <sheet name="연결재무상태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SSS1" hidden="1">#REF!</definedName>
    <definedName name="__123Graph_D" hidden="1">[2]FAB별!#REF!</definedName>
    <definedName name="__IntlFixup">TRUE</definedName>
    <definedName name="__SSS1" hidden="1">#REF!</definedName>
    <definedName name="__ttt43" hidden="1">[3]분석적검토!#REF!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>255</definedName>
    <definedName name="_Order2">255</definedName>
    <definedName name="_Parse_Out" hidden="1">#REF!</definedName>
    <definedName name="_Regression_Int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[4]분석적검토!#REF!</definedName>
    <definedName name="aaaaaaaaaa" hidden="1">#REF!</definedName>
    <definedName name="Access_Button">"X9805인원_인사기록__2__List"</definedName>
    <definedName name="AccessDatabase">"C:\SINS\인원현황\9805인원.mdb"</definedName>
    <definedName name="anscount">2</definedName>
    <definedName name="ARBS" hidden="1">{#N/A,#N/A,FALSE,"BS";#N/A,#N/A,FALSE,"PL";#N/A,#N/A,FALSE,"처분";#N/A,#N/A,FALSE,"현금";#N/A,#N/A,FALSE,"매출";#N/A,#N/A,FALSE,"원가";#N/A,#N/A,FALSE,"경영"}</definedName>
    <definedName name="AS2DocOpenMode">"AS2DocumentEdit"</definedName>
    <definedName name="AS2ReportLS">1</definedName>
    <definedName name="AS2SyncStepLS">0</definedName>
    <definedName name="AS2TickmarkLS" hidden="1">#REF!</definedName>
    <definedName name="AS2VersionLS">300</definedName>
    <definedName name="ASQ" hidden="1">{#N/A,#N/A,FALSE,"총괄수정"}</definedName>
    <definedName name="BG_Del">15</definedName>
    <definedName name="BG_Ins">4</definedName>
    <definedName name="BG_Mod">6</definedName>
    <definedName name="dkdlrh">{"'Sheet1'!$A$1:$D$15"}</definedName>
    <definedName name="HTML_CodePage">1252</definedName>
    <definedName name="HTML_Control">{"'Advertisment &amp; Publicity'!$A$1:$E$28"}</definedName>
    <definedName name="HTML_Description">""</definedName>
    <definedName name="HTML_Email">""</definedName>
    <definedName name="HTML_Header">"Advertisment &amp; Publicity"</definedName>
    <definedName name="HTML_LastUpdate">"14/5/2000"</definedName>
    <definedName name="HTML_LineAfter">FALSE</definedName>
    <definedName name="HTML_LineBefore">FALSE</definedName>
    <definedName name="HTML_Name">"Sameer Rai Magoon"</definedName>
    <definedName name="HTML_OBDlg2">TRUE</definedName>
    <definedName name="HTML_OBDlg4">TRUE</definedName>
    <definedName name="HTML_OS">0</definedName>
    <definedName name="HTML_PathFile">"E:\O\BAL_SHEE\STATUTAR.BAL\BALM2000\MyHTML.htm"</definedName>
    <definedName name="HTML_Title">"CORO_DEL"</definedName>
    <definedName name="HTML1_1" hidden="1">"[수주관리98.xls]회선현황!$A$5:$O$53"</definedName>
    <definedName name="HTML1_10">""</definedName>
    <definedName name="HTML1_11">1</definedName>
    <definedName name="HTML1_12">"C:\My Documents\98년\1월\영업현황\시험.htm"</definedName>
    <definedName name="HTML1_2">1</definedName>
    <definedName name="HTML1_3">"수주관리98"</definedName>
    <definedName name="HTML1_4">"회선현황"</definedName>
    <definedName name="HTML1_5">""</definedName>
    <definedName name="HTML1_6">-4146</definedName>
    <definedName name="HTML1_7">-4146</definedName>
    <definedName name="HTML1_8">"98-01-21"</definedName>
    <definedName name="HTML1_9">"김은광"</definedName>
    <definedName name="HTML10_1" hidden="1">"'[수주관리98.xls]2월1주차'!$A$1:$P$31"</definedName>
    <definedName name="HTML10_10">""</definedName>
    <definedName name="HTML10_11">1</definedName>
    <definedName name="HTML10_12">"C:\My Documents\98년\영업현황\일일현황-98.2.6.htm"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""</definedName>
    <definedName name="HTML10_9">""</definedName>
    <definedName name="HTML11_1" hidden="1">"'[수주관리98.xls]2월2주차'!$A$1:$P$21"</definedName>
    <definedName name="HTML11_10">""</definedName>
    <definedName name="HTML11_11">1</definedName>
    <definedName name="HTML11_12">"C:\My Documents\98년\영업현황\일일현황-98.2.12.htm"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""</definedName>
    <definedName name="HTML11_9">""</definedName>
    <definedName name="HTML12_1" hidden="1">"'[수주관리98.xls]2월2주차'!$A$1:$P$34"</definedName>
    <definedName name="HTML12_10">""</definedName>
    <definedName name="HTML12_11">1</definedName>
    <definedName name="HTML12_12">"C:\My Documents\98년\영업현황\일일현황-98.2.13.htm"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""</definedName>
    <definedName name="HTML12_9">""</definedName>
    <definedName name="HTML13_1" hidden="1">"'[수주관리98.xls]2월2주차'!$A$1:$P$19"</definedName>
    <definedName name="HTML13_10">""</definedName>
    <definedName name="HTML13_11">1</definedName>
    <definedName name="HTML13_12">"C:\My Documents\98년\영업현황\일일현황-98.2.12.htm"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""</definedName>
    <definedName name="HTML13_9">""</definedName>
    <definedName name="HTML14_1" hidden="1">"'[수주관리98.xls]2월2주차'!$A$1:$P$17"</definedName>
    <definedName name="HTML14_10">""</definedName>
    <definedName name="HTML14_11">1</definedName>
    <definedName name="HTML14_12">"C:\My Documents\98년\영업현황\일일현황-98.2.9.htm"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""</definedName>
    <definedName name="HTML14_9">""</definedName>
    <definedName name="HTML15_1" hidden="1">"'[수주관리98.xls]2월3주차'!$A$1:$P$20"</definedName>
    <definedName name="HTML15_10">""</definedName>
    <definedName name="HTML15_11">1</definedName>
    <definedName name="HTML15_12">"C:\My Documents\98년\영업현황\일일현황-98.2.16.htm"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""</definedName>
    <definedName name="HTML15_9">""</definedName>
    <definedName name="HTML16_1" hidden="1">"'[수주통합관리98_2_21.xls]2월3주차'!$A$1:$I$89"</definedName>
    <definedName name="HTML16_10">""</definedName>
    <definedName name="HTML16_11">1</definedName>
    <definedName name="HTML16_12">"C:\My Documents\98년\영업현황\일일현황-98.2.25.htm"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""</definedName>
    <definedName name="HTML16_9">""</definedName>
    <definedName name="HTML17_1" hidden="1">"'[수주통합관리98_2_21.xls]2월3주차'!$A$4:$H$30"</definedName>
    <definedName name="HTML17_10">""</definedName>
    <definedName name="HTML17_11">1</definedName>
    <definedName name="HTML17_12">"C:\My Documents\98년\영업현황\1월 수주현황.htm"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""</definedName>
    <definedName name="HTML17_9">""</definedName>
    <definedName name="HTML18_1" hidden="1">"'[수주통합관리98_2_21.xls]2월3주차'!$A$32:$I$58"</definedName>
    <definedName name="HTML18_10">""</definedName>
    <definedName name="HTML18_11">1</definedName>
    <definedName name="HTML18_12">"C:\My Documents\98년\영업현황\2월 수주현황(2월25일 현재).htm"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""</definedName>
    <definedName name="HTML18_9">""</definedName>
    <definedName name="HTML19_1" hidden="1">"'[수주통합관리98_2_21.xls]2월3주차'!$A$63:$F$89"</definedName>
    <definedName name="HTML19_10">""</definedName>
    <definedName name="HTML19_11">1</definedName>
    <definedName name="HTML19_12">"C:\My Documents\98년\영업현황\월별현황(2월25일 현재).htm"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 hidden="1">"[수주관리98.xls]일일현황!$A$1:$L$10"</definedName>
    <definedName name="HTML2_10">""</definedName>
    <definedName name="HTML2_11">1</definedName>
    <definedName name="HTML2_12">"C:\My Documents\98년\1월\영업현황\일일현황-98.1.22.htm"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1</definedName>
    <definedName name="HTML2_8">"98-01-22"</definedName>
    <definedName name="HTML2_9">""</definedName>
    <definedName name="HTML20_1" hidden="1">"'[수주통합관리98_2_25.xls]2월4주차'!$A$71:$F$97"</definedName>
    <definedName name="HTML20_10">""</definedName>
    <definedName name="HTML20_11">1</definedName>
    <definedName name="HTML20_12">"C:\My Documents\98년\영업현황\월별현황(2월 마감분).htm"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 hidden="1">"'[수주통합관리98_2_25.xls]2월4주차'!$A$4:$H$29"</definedName>
    <definedName name="HTML21_10">""</definedName>
    <definedName name="HTML21_11">1</definedName>
    <definedName name="HTML21_12">"C:\My Documents\98년\영업현황\1월 수주현황(1월 마감분).htm"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 hidden="1">"'[수주통합관리98_2_25.xls]2월4주차'!$A$31:$I$66"</definedName>
    <definedName name="HTML22_10">""</definedName>
    <definedName name="HTML22_11">1</definedName>
    <definedName name="HTML22_12">"C:\My Documents\98년\영업현황\1월 수주현황(2월 마감분).htm"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 hidden="1">"[수주통합관리98_2_25.xls]보고양식!$A$32:$I$68"</definedName>
    <definedName name="HTML23_10">""</definedName>
    <definedName name="HTML23_11">1</definedName>
    <definedName name="HTML23_12">"C:\My Documents\98년\영업현황\2월 수주현황(2월 마감분).htm"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 hidden="1">"[수주통합관리98_2_25.xls]보고양식!$A$73:$F$98"</definedName>
    <definedName name="HTML24_10">""</definedName>
    <definedName name="HTML24_11">1</definedName>
    <definedName name="HTML24_12">"C:\My Documents\98년\영업현황\월별현황(2월 마감분).htm"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 hidden="1">"[수주통합관리98_2_25.xls]보고양식!$A$4:$I$29"</definedName>
    <definedName name="HTML25_10">""</definedName>
    <definedName name="HTML25_11">1</definedName>
    <definedName name="HTML25_12">"C:\My Documents\98년\영업현황\1월 수주현황(1월 마감분).htm"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""</definedName>
    <definedName name="HTML25_9">""</definedName>
    <definedName name="HTML26_1" hidden="1">"[수주통합관리98_2_25.xls]보고양식!$A$31:$K$80"</definedName>
    <definedName name="HTML26_10">""</definedName>
    <definedName name="HTML26_11">1</definedName>
    <definedName name="HTML26_12">"C:\My Documents\98년\영업현황\2월 수주현황(2월 마감분).htm"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 hidden="1">"[수주통합관리98_2_25.xls]보고양식!$B$84:$G$109"</definedName>
    <definedName name="HTML27_10">""</definedName>
    <definedName name="HTML27_11">1</definedName>
    <definedName name="HTML27_12">"C:\My Documents\98년\영업현황\월별현황(2월 마감분).htm"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 hidden="1">"[수주통합관리98_3_2.xls]보고양식!$B$92:$G$117"</definedName>
    <definedName name="HTML28_10">""</definedName>
    <definedName name="HTML28_11">1</definedName>
    <definedName name="HTML28_12">"C:\My Documents\98년\영업현황\월별현황(2월 마감분).htm"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29_1" hidden="1">"[수주통합관리98_3_2.xls]보고양식!$A$31:$K$88"</definedName>
    <definedName name="HTML29_10">""</definedName>
    <definedName name="HTML29_11">1</definedName>
    <definedName name="HTML29_12">"C:\My Documents\98년\영업현황\2월 수주현황(2월 마감분).htm"</definedName>
    <definedName name="HTML29_2">1</definedName>
    <definedName name="HTML29_3">""</definedName>
    <definedName name="HTML29_4">""</definedName>
    <definedName name="HTML29_5">""</definedName>
    <definedName name="HTML29_6">-4146</definedName>
    <definedName name="HTML29_7">-4146</definedName>
    <definedName name="HTML29_8">""</definedName>
    <definedName name="HTML29_9">""</definedName>
    <definedName name="HTML3_1" hidden="1">"[수주관리98.xls]일일현황!$A$1:$N$9"</definedName>
    <definedName name="HTML3_10">""</definedName>
    <definedName name="HTML3_11">1</definedName>
    <definedName name="HTML3_12">"C:\My Documents\98년\영업현황\일일현황-98.1.23.htm"</definedName>
    <definedName name="HTML3_2">1</definedName>
    <definedName name="HTML3_3">""</definedName>
    <definedName name="HTML3_4">""</definedName>
    <definedName name="HTML3_5">""</definedName>
    <definedName name="HTML3_6">1</definedName>
    <definedName name="HTML3_7">1</definedName>
    <definedName name="HTML3_8">""</definedName>
    <definedName name="HTML3_9">""</definedName>
    <definedName name="HTML30_1" hidden="1">"'[사본 - 영업통합관리(수주.매출).xls]보고양식'!$A$114:$K$131"</definedName>
    <definedName name="HTML30_10">""</definedName>
    <definedName name="HTML30_11">1</definedName>
    <definedName name="HTML30_12">"C:\My Documents\98년\영업현황\일일현황-98.3.12.htm"</definedName>
    <definedName name="HTML30_2">1</definedName>
    <definedName name="HTML30_3">""</definedName>
    <definedName name="HTML30_4">""</definedName>
    <definedName name="HTML30_5">""</definedName>
    <definedName name="HTML30_6">-4146</definedName>
    <definedName name="HTML30_7">-4146</definedName>
    <definedName name="HTML30_8">""</definedName>
    <definedName name="HTML30_9">""</definedName>
    <definedName name="HTML4_1" hidden="1">"[수주관리98.xls]영업!$A$1:$N$15"</definedName>
    <definedName name="HTML4_10">""</definedName>
    <definedName name="HTML4_11">1</definedName>
    <definedName name="HTML4_12">"C:\My Documents\98년\영업현황\일일현황-98.1.31.htm"</definedName>
    <definedName name="HTML4_2">1</definedName>
    <definedName name="HTML4_3">""</definedName>
    <definedName name="HTML4_4">""</definedName>
    <definedName name="HTML4_5">""</definedName>
    <definedName name="HTML4_6">1</definedName>
    <definedName name="HTML4_7">1</definedName>
    <definedName name="HTML4_8">"98-01-31"</definedName>
    <definedName name="HTML4_9">""</definedName>
    <definedName name="HTML5_1" hidden="1">"[수주관리98.xls]영업!$A$1:$N$29"</definedName>
    <definedName name="HTML5_10">""</definedName>
    <definedName name="HTML5_11">1</definedName>
    <definedName name="HTML5_12">"C:\My Documents\98년\영업현황\일일현황-98.1.31.v.htm"</definedName>
    <definedName name="HTML5_2">1</definedName>
    <definedName name="HTML5_3">""</definedName>
    <definedName name="HTML5_4">""</definedName>
    <definedName name="HTML5_5">""</definedName>
    <definedName name="HTML5_6">1</definedName>
    <definedName name="HTML5_7">1</definedName>
    <definedName name="HTML5_8">""</definedName>
    <definedName name="HTML5_9">""</definedName>
    <definedName name="HTML6_1" hidden="1">"'[수주관리98.xls]2월'!$A$1:$P$48"</definedName>
    <definedName name="HTML6_10">""</definedName>
    <definedName name="HTML6_11">1</definedName>
    <definedName name="HTML6_12">"C:\My Documents\98년\영업현황\일일현황-98.1.31.htm"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 hidden="1">"'[수주관리98.xls]2월'!$A$3:$P$30"</definedName>
    <definedName name="HTML7_10">""</definedName>
    <definedName name="HTML7_11">1</definedName>
    <definedName name="HTML7_12">"C:\My Documents\98년\영업현황\일일현황-98.1.31.htm"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""</definedName>
    <definedName name="HTML7_9">""</definedName>
    <definedName name="HTML8_1" hidden="1">"'[수주관리98.xls]2월'!$A$1:$P$30"</definedName>
    <definedName name="HTML8_10">""</definedName>
    <definedName name="HTML8_11">1</definedName>
    <definedName name="HTML8_12">"C:\My Documents\98년\영업현황\일일현황-98.1.31.htm"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""</definedName>
    <definedName name="HTML8_9">""</definedName>
    <definedName name="HTML9_1" hidden="1">"'[수주관리98.xls]2월'!$A$1:$P$19"</definedName>
    <definedName name="HTML9_10">""</definedName>
    <definedName name="HTML9_11">1</definedName>
    <definedName name="HTML9_12">"C:\My Documents\98년\영업현황\일일현황-98.2.10.htm"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30</definedName>
    <definedName name="IS" hidden="1">{#N/A,#N/A,FALSE,"BS";#N/A,#N/A,FALSE,"PL";#N/A,#N/A,FALSE,"처분";#N/A,#N/A,FALSE,"현금";#N/A,#N/A,FALSE,"매출";#N/A,#N/A,FALSE,"원가";#N/A,#N/A,FALSE,"경영"}</definedName>
    <definedName name="_xlnm.Print_Area" localSheetId="0">연결재무상태표!$A$1:$L$393</definedName>
    <definedName name="_xlnm.Print_Titles" localSheetId="0">연결재무상태표!$5:$6</definedName>
    <definedName name="rgg" hidden="1">[4]분석적검토!#REF!</definedName>
    <definedName name="SAPBEXrevision">1</definedName>
    <definedName name="SAPBEXsysID">"BWP"</definedName>
    <definedName name="SAPBEXwbID">"7ZI2B6ORHWJB51V869JZQ10E1"</definedName>
    <definedName name="ss" hidden="1">#REF!</definedName>
    <definedName name="TextRefCopyRangeCount">1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>18</definedName>
    <definedName name="가나" hidden="1">[6]Sheet2!#REF!</definedName>
    <definedName name="감가상각" hidden="1">{#N/A,#N/A,FALSE,"총괄수정"}</definedName>
    <definedName name="건물">{"'손익현황'!$A$1:$J$29"}</definedName>
    <definedName name="건물임.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공">{"'손익현황'!$A$1:$J$29"}</definedName>
    <definedName name="공구">{"'손익현황'!$A$1:$J$29"}</definedName>
    <definedName name="공구기구">{"'손익현황'!$A$1:$J$29"}</definedName>
    <definedName name="구">{"'손익현황'!$A$1:$J$29"}</definedName>
    <definedName name="구축물">{"'손익현황'!$A$1:$J$29"}</definedName>
    <definedName name="구축물임">{"'손익현황'!$A$1:$J$29"}</definedName>
    <definedName name="기계장치">{"'손익현황'!$A$1:$J$29"}</definedName>
    <definedName name="김" hidden="1">{#N/A,#N/A,FALSE,"총괄수정"}</definedName>
    <definedName name="ㄷㅈ" hidden="1">#REF!</definedName>
    <definedName name="단기차입금1" hidden="1">'[7]단기차입금(200006)'!#REF!</definedName>
    <definedName name="ㅁ">{"'Sheet1'!$A$1:$D$15"}</definedName>
    <definedName name="목차1" hidden="1">{#N/A,#N/A,FALSE,"BS";#N/A,#N/A,FALSE,"PL";#N/A,#N/A,FALSE,"처분";#N/A,#N/A,FALSE,"현금";#N/A,#N/A,FALSE,"매출";#N/A,#N/A,FALSE,"원가";#N/A,#N/A,FALSE,"경영"}</definedName>
    <definedName name="미수수익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ㅂㅂ" hidden="1">{#N/A,#N/A,FALSE,"총괄수정"}</definedName>
    <definedName name="바보" hidden="1">{#N/A,#N/A,FALSE,"BS";#N/A,#N/A,FALSE,"PL";#N/A,#N/A,FALSE,"처분";#N/A,#N/A,FALSE,"현금";#N/A,#N/A,FALSE,"매출";#N/A,#N/A,FALSE,"원가";#N/A,#N/A,FALSE,"경영"}</definedName>
    <definedName name="비용장" hidden="1">{#N/A,#N/A,FALSE,"총괄수정"}</definedName>
    <definedName name="ㅅㅅㅅ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설문지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ㅇㄴㄷㅀㅅ" hidden="1">{#N/A,#N/A,FALSE,"총괄수정"}</definedName>
    <definedName name="어음차입금" hidden="1">#REF!</definedName>
    <definedName name="업체별" hidden="1">{#N/A,#N/A,FALSE,"총괄수정"}</definedName>
    <definedName name="연도별추정손익계산서1q" hidden="1">{#N/A,#N/A,FALSE,"총괄수정"}</definedName>
    <definedName name="우라">{"'Sheet1'!$A$1:$D$15"}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>"AS2DocumentEdit"</definedName>
    <definedName name="인" hidden="1">{#N/A,#N/A,FALSE,"총괄수정"}</definedName>
    <definedName name="인당" hidden="1">{#N/A,#N/A,FALSE,"총괄수정"}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재관비율">6.9%</definedName>
    <definedName name="조정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차량운반구">{"'손익현황'!$A$1:$J$29"}</definedName>
    <definedName name="차이조정분">{"'Sheet1'!$A$1:$D$15"}</definedName>
    <definedName name="출자금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통보용" hidden="1">{#N/A,#N/A,FALSE,"총괄수정"}</definedName>
    <definedName name="통보현황" hidden="1">{#N/A,#N/A,FALSE,"총괄수정"}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한국8" hidden="1">#REF!</definedName>
    <definedName name="한국9" hidden="1">#REF!</definedName>
    <definedName name="한미" hidden="1">#REF!</definedName>
    <definedName name="ㅏㅣ" hidden="1">{#N/A,#N/A,FALSE,"총괄수정"}</definedName>
    <definedName name="ㅕ" hidden="1">{#N/A,#N/A,FALSE,"BS";#N/A,#N/A,FALSE,"PL";#N/A,#N/A,FALSE,"처분";#N/A,#N/A,FALSE,"현금";#N/A,#N/A,FALSE,"매출";#N/A,#N/A,FALSE,"원가";#N/A,#N/A,FALSE,"경영"}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2" i="1" l="1"/>
  <c r="D380" i="1"/>
  <c r="L380" i="1"/>
  <c r="J380" i="1"/>
  <c r="D378" i="1"/>
  <c r="L378" i="1"/>
  <c r="L377" i="1" s="1"/>
  <c r="J378" i="1"/>
  <c r="J377" i="1"/>
  <c r="L372" i="1"/>
  <c r="J372" i="1"/>
  <c r="L367" i="1"/>
  <c r="L363" i="1" s="1"/>
  <c r="J367" i="1"/>
  <c r="L364" i="1"/>
  <c r="J364" i="1"/>
  <c r="J363" i="1" s="1"/>
  <c r="D364" i="1"/>
  <c r="L358" i="1"/>
  <c r="L354" i="1"/>
  <c r="J354" i="1"/>
  <c r="J353" i="1" s="1"/>
  <c r="L346" i="1"/>
  <c r="J346" i="1"/>
  <c r="J344" i="1"/>
  <c r="D344" i="1"/>
  <c r="L340" i="1"/>
  <c r="J340" i="1"/>
  <c r="D340" i="1"/>
  <c r="D339" i="1" s="1"/>
  <c r="L339" i="1"/>
  <c r="J339" i="1"/>
  <c r="L332" i="1"/>
  <c r="D327" i="1"/>
  <c r="L327" i="1"/>
  <c r="L314" i="1" s="1"/>
  <c r="J327" i="1"/>
  <c r="L315" i="1"/>
  <c r="J315" i="1"/>
  <c r="D306" i="1"/>
  <c r="L306" i="1"/>
  <c r="J306" i="1"/>
  <c r="D302" i="1"/>
  <c r="L302" i="1"/>
  <c r="L299" i="1"/>
  <c r="D296" i="1"/>
  <c r="J296" i="1"/>
  <c r="D294" i="1"/>
  <c r="L294" i="1"/>
  <c r="J294" i="1"/>
  <c r="L285" i="1"/>
  <c r="J285" i="1"/>
  <c r="J272" i="1" s="1"/>
  <c r="L280" i="1"/>
  <c r="L276" i="1"/>
  <c r="L273" i="1" s="1"/>
  <c r="J273" i="1"/>
  <c r="L269" i="1"/>
  <c r="J269" i="1"/>
  <c r="L264" i="1"/>
  <c r="J264" i="1"/>
  <c r="L260" i="1"/>
  <c r="L259" i="1" s="1"/>
  <c r="D259" i="1"/>
  <c r="J259" i="1"/>
  <c r="J257" i="1"/>
  <c r="D257" i="1"/>
  <c r="L254" i="1"/>
  <c r="J254" i="1"/>
  <c r="D254" i="1"/>
  <c r="D253" i="1" s="1"/>
  <c r="L253" i="1"/>
  <c r="J253" i="1"/>
  <c r="D247" i="1"/>
  <c r="D242" i="1"/>
  <c r="L242" i="1"/>
  <c r="J242" i="1"/>
  <c r="L235" i="1"/>
  <c r="J235" i="1"/>
  <c r="L234" i="1"/>
  <c r="J234" i="1"/>
  <c r="L227" i="1"/>
  <c r="J227" i="1"/>
  <c r="L224" i="1"/>
  <c r="J224" i="1"/>
  <c r="D224" i="1"/>
  <c r="L221" i="1"/>
  <c r="J221" i="1"/>
  <c r="D217" i="1"/>
  <c r="L217" i="1"/>
  <c r="J217" i="1"/>
  <c r="D210" i="1"/>
  <c r="L203" i="1"/>
  <c r="L202" i="1" s="1"/>
  <c r="J203" i="1"/>
  <c r="J202" i="1" s="1"/>
  <c r="L197" i="1"/>
  <c r="J197" i="1"/>
  <c r="L193" i="1"/>
  <c r="J193" i="1"/>
  <c r="L189" i="1"/>
  <c r="J189" i="1"/>
  <c r="L185" i="1"/>
  <c r="J185" i="1"/>
  <c r="L181" i="1"/>
  <c r="J181" i="1"/>
  <c r="L177" i="1"/>
  <c r="J177" i="1"/>
  <c r="D177" i="1"/>
  <c r="L173" i="1"/>
  <c r="J173" i="1"/>
  <c r="D173" i="1"/>
  <c r="L169" i="1"/>
  <c r="J169" i="1"/>
  <c r="D169" i="1"/>
  <c r="L165" i="1"/>
  <c r="L161" i="1" s="1"/>
  <c r="J165" i="1"/>
  <c r="D165" i="1"/>
  <c r="L162" i="1"/>
  <c r="J162" i="1"/>
  <c r="D162" i="1"/>
  <c r="L148" i="1"/>
  <c r="J148" i="1"/>
  <c r="L140" i="1"/>
  <c r="L134" i="1" s="1"/>
  <c r="J140" i="1"/>
  <c r="D135" i="1"/>
  <c r="L135" i="1"/>
  <c r="J135" i="1"/>
  <c r="D131" i="1"/>
  <c r="L120" i="1"/>
  <c r="J120" i="1"/>
  <c r="D120" i="1"/>
  <c r="J117" i="1"/>
  <c r="L114" i="1"/>
  <c r="J114" i="1"/>
  <c r="D114" i="1"/>
  <c r="D112" i="1" s="1"/>
  <c r="L112" i="1"/>
  <c r="J109" i="1"/>
  <c r="J108" i="1" s="1"/>
  <c r="L102" i="1"/>
  <c r="J102" i="1"/>
  <c r="L99" i="1"/>
  <c r="J99" i="1"/>
  <c r="L95" i="1"/>
  <c r="J95" i="1"/>
  <c r="L94" i="1"/>
  <c r="J94" i="1"/>
  <c r="L89" i="1"/>
  <c r="J89" i="1"/>
  <c r="J88" i="1" s="1"/>
  <c r="L88" i="1"/>
  <c r="L82" i="1"/>
  <c r="L79" i="1"/>
  <c r="J79" i="1"/>
  <c r="D74" i="1"/>
  <c r="L74" i="1"/>
  <c r="J74" i="1"/>
  <c r="L71" i="1"/>
  <c r="L67" i="1"/>
  <c r="J67" i="1"/>
  <c r="J63" i="1" s="1"/>
  <c r="D60" i="1"/>
  <c r="L60" i="1"/>
  <c r="J60" i="1"/>
  <c r="L57" i="1"/>
  <c r="J57" i="1"/>
  <c r="J42" i="1" s="1"/>
  <c r="D57" i="1"/>
  <c r="L53" i="1"/>
  <c r="J53" i="1"/>
  <c r="D43" i="1"/>
  <c r="L43" i="1"/>
  <c r="J43" i="1"/>
  <c r="L42" i="1"/>
  <c r="D38" i="1"/>
  <c r="L38" i="1"/>
  <c r="J38" i="1"/>
  <c r="D35" i="1"/>
  <c r="L35" i="1"/>
  <c r="J35" i="1"/>
  <c r="L27" i="1"/>
  <c r="J27" i="1"/>
  <c r="D27" i="1"/>
  <c r="L15" i="1"/>
  <c r="J15" i="1"/>
  <c r="M11" i="1"/>
  <c r="K11" i="1"/>
  <c r="L10" i="1" s="1"/>
  <c r="L9" i="1" s="1"/>
  <c r="J10" i="1"/>
  <c r="J9" i="1" s="1"/>
  <c r="D10" i="1"/>
  <c r="D377" i="1" l="1"/>
  <c r="J134" i="1"/>
  <c r="J216" i="1"/>
  <c r="D15" i="1"/>
  <c r="J112" i="1"/>
  <c r="J401" i="1"/>
  <c r="D181" i="1"/>
  <c r="D207" i="1"/>
  <c r="D203" i="1" s="1"/>
  <c r="L261" i="1"/>
  <c r="J314" i="1"/>
  <c r="J351" i="1" s="1"/>
  <c r="J393" i="1" s="1"/>
  <c r="L353" i="1"/>
  <c r="D227" i="1"/>
  <c r="J390" i="1"/>
  <c r="J392" i="1" s="1"/>
  <c r="L63" i="1"/>
  <c r="L8" i="1" s="1"/>
  <c r="D102" i="1"/>
  <c r="D264" i="1"/>
  <c r="J261" i="1"/>
  <c r="D354" i="1"/>
  <c r="D353" i="1" s="1"/>
  <c r="D53" i="1"/>
  <c r="D185" i="1"/>
  <c r="D23" i="1"/>
  <c r="D67" i="1"/>
  <c r="D95" i="1"/>
  <c r="D140" i="1"/>
  <c r="D367" i="1"/>
  <c r="D89" i="1"/>
  <c r="D346" i="1"/>
  <c r="D332" i="1"/>
  <c r="D9" i="1"/>
  <c r="D148" i="1"/>
  <c r="D285" i="1"/>
  <c r="J23" i="1"/>
  <c r="J8" i="1" s="1"/>
  <c r="D42" i="1"/>
  <c r="L111" i="1"/>
  <c r="D234" i="1"/>
  <c r="D261" i="1"/>
  <c r="D202" i="1"/>
  <c r="D273" i="1"/>
  <c r="L390" i="1"/>
  <c r="L392" i="1" s="1"/>
  <c r="D372" i="1"/>
  <c r="D193" i="1"/>
  <c r="D197" i="1"/>
  <c r="D221" i="1"/>
  <c r="D363" i="1"/>
  <c r="D99" i="1"/>
  <c r="J161" i="1"/>
  <c r="D189" i="1"/>
  <c r="L216" i="1"/>
  <c r="L296" i="1"/>
  <c r="L272" i="1" s="1"/>
  <c r="L351" i="1" s="1"/>
  <c r="L393" i="1" s="1"/>
  <c r="D315" i="1"/>
  <c r="L270" i="1" l="1"/>
  <c r="J404" i="1"/>
  <c r="L394" i="1"/>
  <c r="D272" i="1"/>
  <c r="D216" i="1"/>
  <c r="J111" i="1"/>
  <c r="J270" i="1" s="1"/>
  <c r="J394" i="1" s="1"/>
  <c r="D94" i="1"/>
  <c r="D161" i="1"/>
  <c r="D314" i="1"/>
  <c r="D390" i="1"/>
  <c r="D63" i="1"/>
  <c r="D88" i="1"/>
  <c r="D134" i="1"/>
  <c r="D351" i="1" l="1"/>
  <c r="D8" i="1"/>
  <c r="D111" i="1"/>
  <c r="D392" i="1"/>
  <c r="D270" i="1" l="1"/>
  <c r="D397" i="1"/>
  <c r="D393" i="1"/>
</calcChain>
</file>

<file path=xl/sharedStrings.xml><?xml version="1.0" encoding="utf-8"?>
<sst xmlns="http://schemas.openxmlformats.org/spreadsheetml/2006/main" count="725" uniqueCount="419">
  <si>
    <t>연 결 재 무 상 태 표</t>
    <phoneticPr fontId="5" type="noConversion"/>
  </si>
  <si>
    <t xml:space="preserve">  제 58 기 2019년 06월 30일 현재</t>
    <phoneticPr fontId="5" type="noConversion"/>
  </si>
  <si>
    <t xml:space="preserve">  제 57 기 2018년 12월 31일 현재</t>
    <phoneticPr fontId="5" type="noConversion"/>
  </si>
  <si>
    <t xml:space="preserve">  제 53 기  2014년  12월  31일 현재</t>
    <phoneticPr fontId="5" type="noConversion"/>
  </si>
  <si>
    <t xml:space="preserve"> 한 국 관 광 공 사 와 그 종 속 기 업 </t>
    <phoneticPr fontId="5" type="noConversion"/>
  </si>
  <si>
    <t>( 단위 : 원 )</t>
    <phoneticPr fontId="4" type="noConversion"/>
  </si>
  <si>
    <t xml:space="preserve">( 단위 : 원) </t>
    <phoneticPr fontId="5" type="noConversion"/>
  </si>
  <si>
    <t>계 정 과 목</t>
    <phoneticPr fontId="5" type="noConversion"/>
  </si>
  <si>
    <t>신규코드</t>
    <phoneticPr fontId="4" type="noConversion"/>
  </si>
  <si>
    <t>제 58 (당)반기말</t>
    <phoneticPr fontId="5" type="noConversion"/>
  </si>
  <si>
    <t>제 57 (전)기말</t>
    <phoneticPr fontId="5" type="noConversion"/>
  </si>
  <si>
    <t>제  5 2  기</t>
    <phoneticPr fontId="5" type="noConversion"/>
  </si>
  <si>
    <t>제  5 1  기</t>
    <phoneticPr fontId="5" type="noConversion"/>
  </si>
  <si>
    <t>제  5 0  기</t>
    <phoneticPr fontId="5" type="noConversion"/>
  </si>
  <si>
    <t>제  49  기</t>
    <phoneticPr fontId="5" type="noConversion"/>
  </si>
  <si>
    <t>금    액</t>
    <phoneticPr fontId="5" type="noConversion"/>
  </si>
  <si>
    <t>금    액</t>
    <phoneticPr fontId="5" type="noConversion"/>
  </si>
  <si>
    <t>금    액</t>
    <phoneticPr fontId="5" type="noConversion"/>
  </si>
  <si>
    <t>[  자           산  ]</t>
  </si>
  <si>
    <t>Ⅰ. 유   동   자   산</t>
  </si>
  <si>
    <t>1. 현금및현금성자산</t>
  </si>
  <si>
    <t>1) 현금</t>
  </si>
  <si>
    <t>① 보유현금</t>
  </si>
  <si>
    <t>(정부보조금)</t>
  </si>
  <si>
    <t>② 기타요구불예금</t>
  </si>
  <si>
    <t xml:space="preserve"> </t>
    <phoneticPr fontId="4" type="noConversion"/>
  </si>
  <si>
    <t xml:space="preserve"> </t>
  </si>
  <si>
    <t>2) 현금성자산</t>
  </si>
  <si>
    <t xml:space="preserve"> </t>
    <phoneticPr fontId="4" type="noConversion"/>
  </si>
  <si>
    <t xml:space="preserve"> </t>
    <phoneticPr fontId="4" type="noConversion"/>
  </si>
  <si>
    <t>① 특정현금및예금</t>
    <phoneticPr fontId="4" type="noConversion"/>
  </si>
  <si>
    <t>103050312A</t>
  </si>
  <si>
    <t>② 현금성자산으로분류된단기예금</t>
    <phoneticPr fontId="4" type="noConversion"/>
  </si>
  <si>
    <t xml:space="preserve"> </t>
    <phoneticPr fontId="4" type="noConversion"/>
  </si>
  <si>
    <t xml:space="preserve"> </t>
    <phoneticPr fontId="4" type="noConversion"/>
  </si>
  <si>
    <t>③  현금성자산으로분류된단기투자자산</t>
    <phoneticPr fontId="4" type="noConversion"/>
  </si>
  <si>
    <t>④ 현금성자산으로분류된당좌차월</t>
    <phoneticPr fontId="4" type="noConversion"/>
  </si>
  <si>
    <t>⑤ 현금성자산으로분류된은행거래약정</t>
    <phoneticPr fontId="4" type="noConversion"/>
  </si>
  <si>
    <t>103050616A</t>
  </si>
  <si>
    <t>2. 유동금융자산</t>
  </si>
  <si>
    <t>1) 유동당기손익-공정가치측정금융자산</t>
    <phoneticPr fontId="5" type="noConversion"/>
  </si>
  <si>
    <t>2) 유동기타포괄손익-공정가치측정 금융자산</t>
    <phoneticPr fontId="5" type="noConversion"/>
  </si>
  <si>
    <t xml:space="preserve"> </t>
    <phoneticPr fontId="4" type="noConversion"/>
  </si>
  <si>
    <t>3) 유동상각후원가측정금융자산</t>
    <phoneticPr fontId="5" type="noConversion"/>
  </si>
  <si>
    <t>4) 단기대여금</t>
  </si>
  <si>
    <t xml:space="preserve">   (현재가치할인차금)</t>
    <phoneticPr fontId="4" type="noConversion"/>
  </si>
  <si>
    <t xml:space="preserve">   (대손충당금)</t>
    <phoneticPr fontId="4" type="noConversion"/>
  </si>
  <si>
    <t xml:space="preserve">   (정부보조금)</t>
    <phoneticPr fontId="4" type="noConversion"/>
  </si>
  <si>
    <t>① 단기대여금</t>
    <phoneticPr fontId="4" type="noConversion"/>
  </si>
  <si>
    <t>(대손충당금)</t>
    <phoneticPr fontId="4" type="noConversion"/>
  </si>
  <si>
    <t>103101204E</t>
  </si>
  <si>
    <t xml:space="preserve"> </t>
    <phoneticPr fontId="4" type="noConversion"/>
  </si>
  <si>
    <t>② 장기대여금대체</t>
    <phoneticPr fontId="4" type="noConversion"/>
  </si>
  <si>
    <t>(대손충당금)</t>
  </si>
  <si>
    <t>103101208E</t>
  </si>
  <si>
    <t xml:space="preserve"> </t>
    <phoneticPr fontId="4" type="noConversion"/>
  </si>
  <si>
    <t>5) 단기금융상품</t>
  </si>
  <si>
    <t>① 정기예금</t>
    <phoneticPr fontId="4" type="noConversion"/>
  </si>
  <si>
    <t>② 정기적금</t>
  </si>
  <si>
    <t>6) 기타유동금융자산</t>
  </si>
  <si>
    <t xml:space="preserve"> </t>
    <phoneticPr fontId="4" type="noConversion"/>
  </si>
  <si>
    <t>① 예치금</t>
  </si>
  <si>
    <t>(현재가치할인차금)</t>
    <phoneticPr fontId="4" type="noConversion"/>
  </si>
  <si>
    <t xml:space="preserve"> </t>
    <phoneticPr fontId="4" type="noConversion"/>
  </si>
  <si>
    <t>3. 매출채권및기타채권</t>
  </si>
  <si>
    <t>1) 단기매출채권</t>
  </si>
  <si>
    <t>(현재가치할인차금)</t>
  </si>
  <si>
    <t>① 외상매출금</t>
  </si>
  <si>
    <t>103150304E</t>
  </si>
  <si>
    <t>② 할부외상매출금</t>
  </si>
  <si>
    <t xml:space="preserve"> </t>
    <phoneticPr fontId="4" type="noConversion"/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</si>
  <si>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</si>
  <si>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</si>
  <si>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</si>
  <si>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</si>
  <si>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</si>
  <si>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</si>
  <si>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</si>
  <si>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4" type="noConversion"/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</si>
  <si>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</si>
  <si>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</si>
  <si>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</si>
  <si>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</si>
  <si>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</si>
  <si>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</si>
  <si>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</si>
  <si>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</si>
  <si>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</si>
  <si>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</si>
  <si>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</si>
  <si>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</si>
  <si>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</si>
  <si>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</si>
  <si>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103200600D</t>
  </si>
  <si>
    <t>(평가충당금)</t>
    <phoneticPr fontId="4" type="noConversion"/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</si>
  <si>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</si>
  <si>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</si>
  <si>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</si>
  <si>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</si>
  <si>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</si>
  <si>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</si>
  <si>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</si>
  <si>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</si>
  <si>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</si>
  <si>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 xml:space="preserve"> </t>
    <phoneticPr fontId="4" type="noConversion"/>
  </si>
  <si>
    <t>① 미착품</t>
  </si>
  <si>
    <t>103201500D</t>
  </si>
  <si>
    <t>6) 기타재고</t>
  </si>
  <si>
    <t>① 자산정리가계정</t>
  </si>
  <si>
    <t>② 미완성용지</t>
  </si>
  <si>
    <t>(정부보조금)</t>
    <phoneticPr fontId="4" type="noConversion"/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</si>
  <si>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</si>
  <si>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</si>
  <si>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</si>
  <si>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</si>
  <si>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</si>
  <si>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</si>
  <si>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</si>
  <si>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4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</si>
  <si>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</si>
  <si>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</si>
  <si>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</si>
  <si>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</si>
  <si>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</si>
  <si>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</si>
  <si>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</si>
  <si>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</si>
  <si>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</si>
  <si>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</si>
  <si>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4" type="noConversion"/>
  </si>
  <si>
    <t>⑤ 그밖의기타유동자산</t>
    <phoneticPr fontId="4" type="noConversion"/>
  </si>
  <si>
    <t>7. 매각예정또는소유주분배자산집단</t>
  </si>
  <si>
    <t>1) 매각예정자산집단</t>
    <phoneticPr fontId="4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</si>
  <si>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</si>
  <si>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</si>
  <si>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</si>
  <si>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</si>
  <si>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비유동당기손익-공정가치측정금융자산</t>
    <phoneticPr fontId="5" type="noConversion"/>
  </si>
  <si>
    <t>2) 비유동기타포괄손익-공정가치측정금융자산</t>
    <phoneticPr fontId="5" type="noConversion"/>
  </si>
  <si>
    <t>106050600A</t>
  </si>
  <si>
    <t xml:space="preserve"> </t>
    <phoneticPr fontId="4" type="noConversion"/>
  </si>
  <si>
    <t>(손상차손누계액)</t>
    <phoneticPr fontId="5" type="noConversion"/>
  </si>
  <si>
    <t>106050600C</t>
  </si>
  <si>
    <t>3) 비유동상각후원가측정금융자산</t>
    <phoneticPr fontId="5" type="noConversion"/>
  </si>
  <si>
    <t>(손상차손누계액)</t>
    <phoneticPr fontId="5" type="noConversion"/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</si>
  <si>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</si>
  <si>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</si>
  <si>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</si>
  <si>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</si>
  <si>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</si>
  <si>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주,임,종, 장기대여금</t>
  </si>
  <si>
    <t>(주임종장기대여금대손충당금)</t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</si>
  <si>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</si>
  <si>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</si>
  <si>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</si>
  <si>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</si>
  <si>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</si>
  <si>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</si>
  <si>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</si>
  <si>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</si>
  <si>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</si>
  <si>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</si>
  <si>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</si>
  <si>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</si>
  <si>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</si>
  <si>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 차감)</t>
  </si>
  <si>
    <t>106100300F</t>
  </si>
  <si>
    <t>2) 장기미수금</t>
  </si>
  <si>
    <t>① 장기미수금</t>
  </si>
  <si>
    <t>현재가치할증차금</t>
    <phoneticPr fontId="4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</si>
  <si>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</si>
  <si>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</si>
  <si>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</si>
  <si>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</si>
  <si>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</si>
  <si>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</si>
  <si>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</si>
  <si>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</si>
  <si>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</si>
  <si>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③ 임차보증금</t>
  </si>
  <si>
    <t>(정부보조금)</t>
    <phoneticPr fontId="4" type="noConversion"/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</si>
  <si>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</si>
  <si>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</si>
  <si>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</si>
  <si>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</si>
  <si>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</si>
  <si>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</si>
  <si>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</si>
  <si>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</si>
  <si>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</si>
  <si>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</si>
  <si>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</si>
  <si>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</si>
  <si>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</si>
  <si>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</si>
  <si>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</si>
  <si>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</si>
  <si>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</si>
  <si>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</si>
  <si>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</si>
  <si>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</si>
  <si>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</si>
  <si>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</si>
  <si>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</si>
  <si>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</si>
  <si>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</si>
  <si>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</si>
  <si>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</si>
  <si>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</si>
  <si>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</si>
  <si>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</si>
  <si>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</si>
  <si>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</si>
  <si>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</si>
  <si>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</si>
  <si>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</si>
  <si>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</si>
  <si>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</si>
  <si>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</si>
  <si>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</si>
  <si>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</si>
  <si>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</si>
  <si>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</si>
  <si>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</si>
  <si>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 xml:space="preserve">     ① 임차개량자산</t>
    <phoneticPr fontId="4" type="noConversion"/>
  </si>
  <si>
    <t>106153004B</t>
  </si>
  <si>
    <t>106153004C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</si>
  <si>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</si>
  <si>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</si>
  <si>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</si>
  <si>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</si>
  <si>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</si>
  <si>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</si>
  <si>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</si>
  <si>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</si>
  <si>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</si>
  <si>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</si>
  <si>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</si>
  <si>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</si>
  <si>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</si>
  <si>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</si>
  <si>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</si>
  <si>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</si>
  <si>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</si>
  <si>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</si>
  <si>
    <t>(상각누계액)</t>
  </si>
  <si>
    <t>2) 저작권, 특허권, 기타 산업재산권</t>
  </si>
  <si>
    <t>① 상표권</t>
  </si>
  <si>
    <t xml:space="preserve"> </t>
    <phoneticPr fontId="4" type="noConversion"/>
  </si>
  <si>
    <t>② 특허권</t>
  </si>
  <si>
    <t>3) 개발비</t>
  </si>
  <si>
    <t>① 개발비</t>
  </si>
  <si>
    <t>4) 사용수익기부자산등용역운영권 (K-gaap: 영업권)</t>
  </si>
  <si>
    <t>① 사용수익기부자산등용역운영권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</si>
  <si>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</si>
  <si>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</si>
  <si>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</si>
  <si>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</si>
  <si>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</si>
  <si>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</si>
  <si>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</si>
  <si>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106301808A</t>
  </si>
  <si>
    <t>7. 사용권자산</t>
    <phoneticPr fontId="5" type="noConversion"/>
  </si>
  <si>
    <t>1063300000</t>
  </si>
  <si>
    <t>1) 사용권자산</t>
    <phoneticPr fontId="5" type="noConversion"/>
  </si>
  <si>
    <t>1063303001</t>
  </si>
  <si>
    <t>106330300A</t>
  </si>
  <si>
    <t>106330300B</t>
  </si>
  <si>
    <t>8. 종속기업투자지분</t>
    <phoneticPr fontId="5" type="noConversion"/>
  </si>
  <si>
    <t>1) 종속기업투자주식</t>
  </si>
  <si>
    <t>9. 관계기업및공동투자지분</t>
    <phoneticPr fontId="5" type="noConversion"/>
  </si>
  <si>
    <t>1) 관계기업투자지분</t>
  </si>
  <si>
    <t>(정부보조금)</t>
    <phoneticPr fontId="4" type="noConversion"/>
  </si>
  <si>
    <t>106400300A</t>
  </si>
  <si>
    <t>2) 공동기업투자지분</t>
  </si>
  <si>
    <t>10. 순확정급여자산</t>
    <phoneticPr fontId="5" type="noConversion"/>
  </si>
  <si>
    <t>1) 순확정급여자산</t>
  </si>
  <si>
    <t>11. 이연법인세자산</t>
    <phoneticPr fontId="5" type="noConversion"/>
  </si>
  <si>
    <t>1) 이연법인세자산</t>
  </si>
  <si>
    <t>12. 비유동비금융자산</t>
    <phoneticPr fontId="5" type="noConversion"/>
  </si>
  <si>
    <t>1) 장기선급금</t>
  </si>
  <si>
    <t>(대손충당금)</t>
    <phoneticPr fontId="4" type="noConversion"/>
  </si>
  <si>
    <t>2) 장기선급비용</t>
  </si>
  <si>
    <t>① 장기대여금장기선급비용</t>
  </si>
  <si>
    <t>② 보증금장기선급비용</t>
  </si>
  <si>
    <t>③ 기타장기선급비용</t>
    <phoneticPr fontId="4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</si>
  <si>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</si>
  <si>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</si>
  <si>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</si>
  <si>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</si>
  <si>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</si>
  <si>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</si>
  <si>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(현재가치할인차금)</t>
    <phoneticPr fontId="4" type="noConversion"/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</si>
  <si>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</si>
  <si>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</si>
  <si>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</si>
  <si>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</si>
  <si>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</si>
  <si>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</si>
  <si>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</si>
  <si>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2. 유동금융부채</t>
  </si>
  <si>
    <t>1) 유동당기손익인식금융부채</t>
    <phoneticPr fontId="5" type="noConversion"/>
  </si>
  <si>
    <t>2) 단기차입금</t>
  </si>
  <si>
    <t>3) 유동성장기차입금</t>
  </si>
  <si>
    <t>4) 유동성사채</t>
  </si>
  <si>
    <t>(사채할인발행차금)</t>
  </si>
  <si>
    <t>5) 유동금융리스부채</t>
    <phoneticPr fontId="5" type="noConversion"/>
  </si>
  <si>
    <t>2031015000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</si>
  <si>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</si>
  <si>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</si>
  <si>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</si>
  <si>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</si>
  <si>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</si>
  <si>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</si>
  <si>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</si>
  <si>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</si>
  <si>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</si>
  <si>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</si>
  <si>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</si>
  <si>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 xml:space="preserve"> </t>
    <phoneticPr fontId="4" type="noConversion"/>
  </si>
  <si>
    <t>③ 기타의기타유동부채</t>
    <phoneticPr fontId="4" type="noConversion"/>
  </si>
  <si>
    <t xml:space="preserve"> </t>
    <phoneticPr fontId="4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</si>
  <si>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</si>
  <si>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</si>
  <si>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</si>
  <si>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</si>
  <si>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</si>
  <si>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</si>
  <si>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</si>
  <si>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</si>
  <si>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</si>
  <si>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</si>
  <si>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</si>
  <si>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</si>
  <si>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</si>
  <si>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</si>
  <si>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</si>
  <si>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</si>
  <si>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</si>
  <si>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2. 비유동금융부채</t>
  </si>
  <si>
    <t>1) 비유동당기손익-공정가치측정금융부채</t>
    <phoneticPr fontId="5" type="noConversion"/>
  </si>
  <si>
    <t xml:space="preserve"> </t>
    <phoneticPr fontId="4" type="noConversion"/>
  </si>
  <si>
    <t>2) 장기차입금</t>
  </si>
  <si>
    <t xml:space="preserve"> </t>
    <phoneticPr fontId="4" type="noConversion"/>
  </si>
  <si>
    <t>3) 비유동금융리스부채</t>
    <phoneticPr fontId="5" type="noConversion"/>
  </si>
  <si>
    <t>2061009000</t>
  </si>
  <si>
    <t>3. 비유동비금융부채</t>
    <phoneticPr fontId="4" type="noConversion"/>
  </si>
  <si>
    <t>1) 장기선수금</t>
  </si>
  <si>
    <t>2) 장기선수수익</t>
  </si>
  <si>
    <t>3) 장기예수금</t>
  </si>
  <si>
    <t>4) 이연정부보조금수익</t>
    <phoneticPr fontId="4" type="noConversion"/>
  </si>
  <si>
    <t xml:space="preserve"> </t>
    <phoneticPr fontId="4" type="noConversion"/>
  </si>
  <si>
    <t xml:space="preserve"> </t>
    <phoneticPr fontId="4" type="noConversion"/>
  </si>
  <si>
    <t>5) 이연공사부담금수익</t>
    <phoneticPr fontId="4" type="noConversion"/>
  </si>
  <si>
    <t>6) 기타비유동비금융부채</t>
    <phoneticPr fontId="4" type="noConversion"/>
  </si>
  <si>
    <t>4. 순확정급여부채</t>
    <phoneticPr fontId="4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</si>
  <si>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</si>
  <si>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</si>
  <si>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</si>
  <si>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</si>
  <si>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</si>
  <si>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</si>
  <si>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4" type="noConversion"/>
  </si>
  <si>
    <t>1) 비유동이연법인세부채</t>
    <phoneticPr fontId="4" type="noConversion"/>
  </si>
  <si>
    <t>6. 비유동충당부채</t>
    <phoneticPr fontId="4" type="noConversion"/>
  </si>
  <si>
    <t>1) 비유동종업원급여충당부채</t>
    <phoneticPr fontId="4" type="noConversion"/>
  </si>
  <si>
    <t>2) 장기법적소송충당부채</t>
    <phoneticPr fontId="4" type="noConversion"/>
  </si>
  <si>
    <t>3) 사후처리,복구,정화비용을위한장기충당부채</t>
    <phoneticPr fontId="4" type="noConversion"/>
  </si>
  <si>
    <t>4) 기타비유동충당부채</t>
    <phoneticPr fontId="4" type="noConversion"/>
  </si>
  <si>
    <t xml:space="preserve"> </t>
    <phoneticPr fontId="4" type="noConversion"/>
  </si>
  <si>
    <t>부채총계</t>
  </si>
  <si>
    <t>[  자           본  ]</t>
  </si>
  <si>
    <t>Ⅰ. 납입자본</t>
  </si>
  <si>
    <t>1. 자본금</t>
    <phoneticPr fontId="4" type="noConversion"/>
  </si>
  <si>
    <t>1) 정부지분자본금</t>
  </si>
  <si>
    <t xml:space="preserve"> </t>
    <phoneticPr fontId="4" type="noConversion"/>
  </si>
  <si>
    <t>2) 비정부지분자본금</t>
  </si>
  <si>
    <t>3) 기타자본금</t>
  </si>
  <si>
    <t>2. 주식발행초과금</t>
    <phoneticPr fontId="4" type="noConversion"/>
  </si>
  <si>
    <t xml:space="preserve"> </t>
    <phoneticPr fontId="4" type="noConversion"/>
  </si>
  <si>
    <t>1) 주식발행초과금</t>
  </si>
  <si>
    <t>3. (주식할인발행차금)</t>
    <phoneticPr fontId="4" type="noConversion"/>
  </si>
  <si>
    <t>1) 주식할인발행차금</t>
  </si>
  <si>
    <t>4. 기본재산</t>
    <phoneticPr fontId="4" type="noConversion"/>
  </si>
  <si>
    <t>Ⅱ. 이익잉여금</t>
  </si>
  <si>
    <t>1. 이익준비금</t>
  </si>
  <si>
    <t>1) 이익준비금</t>
  </si>
  <si>
    <t>2. 기타법정준비금</t>
  </si>
  <si>
    <t>3. 임의적립금</t>
  </si>
  <si>
    <t>1) 시설적립금</t>
  </si>
  <si>
    <t>2) 기업발전적립금</t>
  </si>
  <si>
    <t xml:space="preserve"> </t>
    <phoneticPr fontId="4" type="noConversion"/>
  </si>
  <si>
    <t>3) 기업합리화적립금</t>
  </si>
  <si>
    <t>4) 기타임의적립금</t>
  </si>
  <si>
    <t xml:space="preserve"> </t>
    <phoneticPr fontId="4" type="noConversion"/>
  </si>
  <si>
    <t>4. 미처분이익잉여금</t>
  </si>
  <si>
    <t>1) 전기이월이익잉여금</t>
    <phoneticPr fontId="4" type="noConversion"/>
  </si>
  <si>
    <t>2) 당기순이익</t>
    <phoneticPr fontId="4" type="noConversion"/>
  </si>
  <si>
    <t>3) 보험수리적손익</t>
    <phoneticPr fontId="4" type="noConversion"/>
  </si>
  <si>
    <t>Ⅲ. 신종자본증권</t>
  </si>
  <si>
    <t>Ⅳ. 기타자본구성요소</t>
    <phoneticPr fontId="4" type="noConversion"/>
  </si>
  <si>
    <t>1. 기타자본잉여금</t>
  </si>
  <si>
    <t>1) 기타자본잉여금</t>
    <phoneticPr fontId="4" type="noConversion"/>
  </si>
  <si>
    <t xml:space="preserve"> </t>
    <phoneticPr fontId="4" type="noConversion"/>
  </si>
  <si>
    <t>2. 기타포괄손익누계액</t>
  </si>
  <si>
    <t>1) 기타포괄이익-공정가치측정금융자산</t>
    <phoneticPr fontId="4" type="noConversion"/>
  </si>
  <si>
    <t xml:space="preserve"> </t>
    <phoneticPr fontId="4" type="noConversion"/>
  </si>
  <si>
    <t>2) 기타포괄손실-공정가치측정금융자산</t>
    <phoneticPr fontId="4" type="noConversion"/>
  </si>
  <si>
    <t>3) 지분법자본변동</t>
    <phoneticPr fontId="4" type="noConversion"/>
  </si>
  <si>
    <t>4) 부의지분법자본변동</t>
    <phoneticPr fontId="4" type="noConversion"/>
  </si>
  <si>
    <t>3. (자기주식)</t>
  </si>
  <si>
    <t>1) 자기주식</t>
    <phoneticPr fontId="4" type="noConversion"/>
  </si>
  <si>
    <t>4. 기타자본</t>
  </si>
  <si>
    <t>1) 감자차익</t>
    <phoneticPr fontId="4" type="noConversion"/>
  </si>
  <si>
    <t>2) 매각예정자본</t>
    <phoneticPr fontId="4" type="noConversion"/>
  </si>
  <si>
    <t>Ⅳ. 지배기업의소유주에게귀속되는자본</t>
    <phoneticPr fontId="4" type="noConversion"/>
  </si>
  <si>
    <t>Ⅴ. 비지배부분</t>
    <phoneticPr fontId="4" type="noConversion"/>
  </si>
  <si>
    <t>자본총계</t>
  </si>
  <si>
    <t>[  자본과 부채 총계 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</si>
</sst>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\(#,##0\)"/>
    <numFmt numFmtId="177" formatCode="#,##0_ "/>
    <numFmt numFmtId="178" formatCode="0_);[Red]\(0\)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5"/>
      <name val="돋음"/>
      <family val="3"/>
      <charset val="129"/>
    </font>
    <font>
      <sz val="15"/>
      <name val="돋음"/>
      <family val="3"/>
      <charset val="129"/>
    </font>
    <font>
      <b/>
      <sz val="9"/>
      <color theme="1"/>
      <name val="돋움"/>
      <family val="3"/>
      <charset val="129"/>
    </font>
    <font>
      <sz val="11"/>
      <name val="돋음"/>
      <family val="3"/>
      <charset val="129"/>
    </font>
    <font>
      <b/>
      <sz val="9"/>
      <name val="돋음"/>
      <family val="3"/>
      <charset val="129"/>
    </font>
    <font>
      <sz val="10"/>
      <color theme="1"/>
      <name val="돋음"/>
      <family val="3"/>
      <charset val="129"/>
    </font>
    <font>
      <b/>
      <sz val="9"/>
      <color theme="1"/>
      <name val="돋음"/>
      <family val="3"/>
      <charset val="129"/>
    </font>
    <font>
      <sz val="10"/>
      <name val="돋음"/>
      <family val="3"/>
      <charset val="129"/>
    </font>
    <font>
      <b/>
      <sz val="11"/>
      <name val="돋음"/>
      <family val="3"/>
      <charset val="129"/>
    </font>
    <font>
      <b/>
      <sz val="11"/>
      <color theme="1"/>
      <name val="돋음"/>
      <family val="3"/>
      <charset val="129"/>
    </font>
    <font>
      <sz val="11"/>
      <color theme="1"/>
      <name val="돋음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고딕"/>
      <family val="3"/>
      <charset val="129"/>
    </font>
    <font>
      <sz val="9"/>
      <color theme="1"/>
      <name val="돋음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 tint="4.9989318521683403E-2"/>
      <name val="맑은고딕"/>
      <family val="3"/>
      <charset val="129"/>
    </font>
    <font>
      <sz val="9"/>
      <color theme="0"/>
      <name val="맑은고딕"/>
      <family val="3"/>
      <charset val="129"/>
    </font>
    <font>
      <sz val="11"/>
      <color rgb="FFFF0000"/>
      <name val="돋음"/>
      <family val="3"/>
      <charset val="129"/>
    </font>
    <font>
      <sz val="9"/>
      <color theme="1"/>
      <name val="돋움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color rgb="FF00000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indexed="8"/>
      <name val="돋음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327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3" fontId="6" fillId="0" borderId="0" xfId="3" applyNumberFormat="1" applyFont="1" applyFill="1" applyBorder="1" applyAlignment="1">
      <alignment horizontal="center" vertical="top"/>
    </xf>
    <xf numFmtId="3" fontId="7" fillId="0" borderId="0" xfId="3" applyNumberFormat="1" applyFont="1" applyFill="1" applyAlignment="1">
      <alignment vertical="top"/>
    </xf>
    <xf numFmtId="3" fontId="8" fillId="0" borderId="0" xfId="3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horizontal="center" vertical="center"/>
    </xf>
    <xf numFmtId="3" fontId="10" fillId="2" borderId="0" xfId="3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>
      <alignment horizontal="lef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177" fontId="11" fillId="0" borderId="2" xfId="3" applyNumberFormat="1" applyFont="1" applyFill="1" applyBorder="1" applyAlignment="1">
      <alignment horizontal="right" vertical="center"/>
    </xf>
    <xf numFmtId="177" fontId="13" fillId="0" borderId="2" xfId="3" applyNumberFormat="1" applyFont="1" applyFill="1" applyBorder="1" applyAlignment="1">
      <alignment vertical="center"/>
    </xf>
    <xf numFmtId="176" fontId="13" fillId="2" borderId="2" xfId="3" applyNumberFormat="1" applyFont="1" applyFill="1" applyBorder="1" applyAlignment="1">
      <alignment horizontal="right" vertical="center"/>
    </xf>
    <xf numFmtId="177" fontId="9" fillId="0" borderId="2" xfId="3" applyNumberFormat="1" applyFont="1" applyFill="1" applyBorder="1" applyAlignment="1">
      <alignment vertical="center"/>
    </xf>
    <xf numFmtId="3" fontId="10" fillId="3" borderId="3" xfId="3" applyNumberFormat="1" applyFont="1" applyFill="1" applyBorder="1" applyAlignment="1">
      <alignment horizontal="center" vertical="center" shrinkToFit="1"/>
    </xf>
    <xf numFmtId="3" fontId="14" fillId="3" borderId="4" xfId="3" applyNumberFormat="1" applyFont="1" applyFill="1" applyBorder="1" applyAlignment="1">
      <alignment horizontal="center" vertical="center"/>
    </xf>
    <xf numFmtId="176" fontId="8" fillId="3" borderId="5" xfId="3" applyNumberFormat="1" applyFont="1" applyFill="1" applyBorder="1" applyAlignment="1">
      <alignment horizontal="center" vertical="center"/>
    </xf>
    <xf numFmtId="176" fontId="8" fillId="3" borderId="6" xfId="3" applyNumberFormat="1" applyFont="1" applyFill="1" applyBorder="1" applyAlignment="1">
      <alignment horizontal="center" vertical="center"/>
    </xf>
    <xf numFmtId="176" fontId="8" fillId="3" borderId="7" xfId="3" applyNumberFormat="1" applyFont="1" applyFill="1" applyBorder="1" applyAlignment="1">
      <alignment horizontal="center" vertical="center"/>
    </xf>
    <xf numFmtId="176" fontId="11" fillId="3" borderId="8" xfId="3" applyNumberFormat="1" applyFont="1" applyFill="1" applyBorder="1" applyAlignment="1">
      <alignment horizontal="center" vertical="center"/>
    </xf>
    <xf numFmtId="176" fontId="11" fillId="3" borderId="9" xfId="3" applyNumberFormat="1" applyFont="1" applyFill="1" applyBorder="1" applyAlignment="1">
      <alignment horizontal="center" vertical="center"/>
    </xf>
    <xf numFmtId="176" fontId="13" fillId="3" borderId="6" xfId="3" applyNumberFormat="1" applyFont="1" applyFill="1" applyBorder="1" applyAlignment="1">
      <alignment horizontal="center" vertical="center"/>
    </xf>
    <xf numFmtId="176" fontId="13" fillId="3" borderId="4" xfId="3" applyNumberFormat="1" applyFont="1" applyFill="1" applyBorder="1" applyAlignment="1">
      <alignment horizontal="center" vertical="center"/>
    </xf>
    <xf numFmtId="176" fontId="13" fillId="3" borderId="10" xfId="3" applyNumberFormat="1" applyFont="1" applyFill="1" applyBorder="1" applyAlignment="1">
      <alignment horizontal="center" vertical="center"/>
    </xf>
    <xf numFmtId="176" fontId="9" fillId="2" borderId="4" xfId="3" applyNumberFormat="1" applyFont="1" applyFill="1" applyBorder="1" applyAlignment="1">
      <alignment horizontal="center" vertical="center"/>
    </xf>
    <xf numFmtId="3" fontId="10" fillId="3" borderId="11" xfId="3" applyNumberFormat="1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/>
    </xf>
    <xf numFmtId="176" fontId="8" fillId="3" borderId="12" xfId="3" applyNumberFormat="1" applyFont="1" applyFill="1" applyBorder="1" applyAlignment="1">
      <alignment horizontal="center" vertical="center"/>
    </xf>
    <xf numFmtId="176" fontId="8" fillId="3" borderId="13" xfId="3" applyNumberFormat="1" applyFont="1" applyFill="1" applyBorder="1" applyAlignment="1">
      <alignment horizontal="center" vertical="center"/>
    </xf>
    <xf numFmtId="176" fontId="11" fillId="3" borderId="14" xfId="3" applyNumberFormat="1" applyFont="1" applyFill="1" applyBorder="1" applyAlignment="1">
      <alignment horizontal="center" vertical="center"/>
    </xf>
    <xf numFmtId="176" fontId="11" fillId="3" borderId="15" xfId="3" applyNumberFormat="1" applyFont="1" applyFill="1" applyBorder="1" applyAlignment="1">
      <alignment horizontal="center" vertical="center"/>
    </xf>
    <xf numFmtId="176" fontId="13" fillId="3" borderId="16" xfId="3" applyNumberFormat="1" applyFont="1" applyFill="1" applyBorder="1" applyAlignment="1">
      <alignment horizontal="center" vertical="center"/>
    </xf>
    <xf numFmtId="176" fontId="13" fillId="3" borderId="12" xfId="3" applyNumberFormat="1" applyFont="1" applyFill="1" applyBorder="1" applyAlignment="1">
      <alignment horizontal="center" vertical="center"/>
    </xf>
    <xf numFmtId="176" fontId="13" fillId="3" borderId="13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vertical="center"/>
    </xf>
    <xf numFmtId="3" fontId="12" fillId="3" borderId="17" xfId="3" quotePrefix="1" applyNumberFormat="1" applyFont="1" applyFill="1" applyBorder="1" applyAlignment="1">
      <alignment horizontal="center" vertical="center" shrinkToFit="1"/>
    </xf>
    <xf numFmtId="0" fontId="9" fillId="3" borderId="18" xfId="0" applyNumberFormat="1" applyFont="1" applyFill="1" applyBorder="1" applyAlignment="1">
      <alignment horizontal="center" vertical="center" wrapText="1"/>
    </xf>
    <xf numFmtId="176" fontId="11" fillId="3" borderId="19" xfId="1" applyNumberFormat="1" applyFont="1" applyFill="1" applyBorder="1" applyAlignment="1">
      <alignment horizontal="right" vertical="center" wrapText="1"/>
    </xf>
    <xf numFmtId="176" fontId="11" fillId="3" borderId="18" xfId="1" applyNumberFormat="1" applyFont="1" applyFill="1" applyBorder="1" applyAlignment="1">
      <alignment horizontal="right" vertical="center" wrapText="1"/>
    </xf>
    <xf numFmtId="176" fontId="11" fillId="3" borderId="20" xfId="0" applyNumberFormat="1" applyFont="1" applyFill="1" applyBorder="1">
      <alignment vertical="center"/>
    </xf>
    <xf numFmtId="176" fontId="11" fillId="3" borderId="21" xfId="0" applyNumberFormat="1" applyFont="1" applyFill="1" applyBorder="1">
      <alignment vertical="center"/>
    </xf>
    <xf numFmtId="176" fontId="11" fillId="3" borderId="22" xfId="0" applyNumberFormat="1" applyFont="1" applyFill="1" applyBorder="1">
      <alignment vertical="center"/>
    </xf>
    <xf numFmtId="176" fontId="11" fillId="3" borderId="23" xfId="0" applyNumberFormat="1" applyFont="1" applyFill="1" applyBorder="1">
      <alignment vertical="center"/>
    </xf>
    <xf numFmtId="176" fontId="13" fillId="3" borderId="24" xfId="0" applyNumberFormat="1" applyFont="1" applyFill="1" applyBorder="1" applyAlignment="1">
      <alignment horizontal="right" vertical="center" wrapText="1"/>
    </xf>
    <xf numFmtId="176" fontId="13" fillId="3" borderId="25" xfId="0" applyNumberFormat="1" applyFont="1" applyFill="1" applyBorder="1">
      <alignment vertical="center"/>
    </xf>
    <xf numFmtId="176" fontId="13" fillId="3" borderId="21" xfId="0" applyNumberFormat="1" applyFont="1" applyFill="1" applyBorder="1">
      <alignment vertical="center"/>
    </xf>
    <xf numFmtId="176" fontId="9" fillId="2" borderId="25" xfId="0" applyNumberFormat="1" applyFont="1" applyFill="1" applyBorder="1" applyAlignment="1">
      <alignment horizontal="right" vertical="center" wrapText="1"/>
    </xf>
    <xf numFmtId="0" fontId="16" fillId="0" borderId="0" xfId="0" applyFont="1" applyBorder="1">
      <alignment vertical="center"/>
    </xf>
    <xf numFmtId="3" fontId="12" fillId="3" borderId="26" xfId="3" applyNumberFormat="1" applyFont="1" applyFill="1" applyBorder="1" applyAlignment="1">
      <alignment vertical="center" shrinkToFit="1"/>
    </xf>
    <xf numFmtId="0" fontId="14" fillId="3" borderId="27" xfId="0" applyNumberFormat="1" applyFont="1" applyFill="1" applyBorder="1" applyAlignment="1">
      <alignment horizontal="center" vertical="center" wrapText="1"/>
    </xf>
    <xf numFmtId="176" fontId="17" fillId="3" borderId="28" xfId="1" applyNumberFormat="1" applyFont="1" applyFill="1" applyBorder="1" applyAlignment="1">
      <alignment horizontal="right" vertical="center" wrapText="1"/>
    </xf>
    <xf numFmtId="176" fontId="18" fillId="3" borderId="28" xfId="0" applyNumberFormat="1" applyFont="1" applyFill="1" applyBorder="1">
      <alignment vertical="center"/>
    </xf>
    <xf numFmtId="176" fontId="17" fillId="3" borderId="29" xfId="0" applyNumberFormat="1" applyFont="1" applyFill="1" applyBorder="1">
      <alignment vertical="center"/>
    </xf>
    <xf numFmtId="176" fontId="18" fillId="3" borderId="30" xfId="0" applyNumberFormat="1" applyFont="1" applyFill="1" applyBorder="1">
      <alignment vertical="center"/>
    </xf>
    <xf numFmtId="176" fontId="17" fillId="3" borderId="29" xfId="1" applyNumberFormat="1" applyFont="1" applyFill="1" applyBorder="1" applyAlignment="1">
      <alignment horizontal="right" vertical="center" wrapText="1"/>
    </xf>
    <xf numFmtId="176" fontId="17" fillId="3" borderId="31" xfId="1" applyNumberFormat="1" applyFont="1" applyFill="1" applyBorder="1" applyAlignment="1">
      <alignment horizontal="right" vertical="center" wrapText="1"/>
    </xf>
    <xf numFmtId="176" fontId="19" fillId="3" borderId="29" xfId="0" applyNumberFormat="1" applyFont="1" applyFill="1" applyBorder="1">
      <alignment vertical="center"/>
    </xf>
    <xf numFmtId="176" fontId="19" fillId="3" borderId="28" xfId="0" applyNumberFormat="1" applyFont="1" applyFill="1" applyBorder="1">
      <alignment vertical="center"/>
    </xf>
    <xf numFmtId="176" fontId="19" fillId="3" borderId="30" xfId="0" applyNumberFormat="1" applyFont="1" applyFill="1" applyBorder="1">
      <alignment vertical="center"/>
    </xf>
    <xf numFmtId="176" fontId="19" fillId="4" borderId="28" xfId="0" applyNumberFormat="1" applyFont="1" applyFill="1" applyBorder="1">
      <alignment vertical="center"/>
    </xf>
    <xf numFmtId="0" fontId="15" fillId="0" borderId="0" xfId="0" applyFont="1">
      <alignment vertical="center"/>
    </xf>
    <xf numFmtId="3" fontId="12" fillId="2" borderId="32" xfId="3" applyNumberFormat="1" applyFont="1" applyFill="1" applyBorder="1" applyAlignment="1">
      <alignment horizontal="left" vertical="center" indent="1" shrinkToFit="1"/>
    </xf>
    <xf numFmtId="0" fontId="14" fillId="2" borderId="0" xfId="0" applyNumberFormat="1" applyFont="1" applyFill="1" applyBorder="1" applyAlignment="1">
      <alignment horizontal="center" vertical="center" wrapText="1"/>
    </xf>
    <xf numFmtId="176" fontId="18" fillId="2" borderId="33" xfId="0" applyNumberFormat="1" applyFont="1" applyFill="1" applyBorder="1">
      <alignment vertical="center"/>
    </xf>
    <xf numFmtId="176" fontId="18" fillId="2" borderId="25" xfId="0" applyNumberFormat="1" applyFont="1" applyFill="1" applyBorder="1">
      <alignment vertical="center"/>
    </xf>
    <xf numFmtId="176" fontId="18" fillId="2" borderId="21" xfId="0" applyNumberFormat="1" applyFont="1" applyFill="1" applyBorder="1">
      <alignment vertical="center"/>
    </xf>
    <xf numFmtId="176" fontId="17" fillId="2" borderId="34" xfId="0" applyNumberFormat="1" applyFont="1" applyFill="1" applyBorder="1">
      <alignment vertical="center"/>
    </xf>
    <xf numFmtId="176" fontId="17" fillId="2" borderId="1" xfId="0" applyNumberFormat="1" applyFont="1" applyFill="1" applyBorder="1">
      <alignment vertical="center"/>
    </xf>
    <xf numFmtId="176" fontId="19" fillId="2" borderId="34" xfId="0" applyNumberFormat="1" applyFont="1" applyFill="1" applyBorder="1">
      <alignment vertical="center"/>
    </xf>
    <xf numFmtId="176" fontId="19" fillId="2" borderId="25" xfId="0" applyNumberFormat="1" applyFont="1" applyFill="1" applyBorder="1">
      <alignment vertical="center"/>
    </xf>
    <xf numFmtId="176" fontId="19" fillId="2" borderId="21" xfId="0" applyNumberFormat="1" applyFont="1" applyFill="1" applyBorder="1">
      <alignment vertical="center"/>
    </xf>
    <xf numFmtId="176" fontId="19" fillId="2" borderId="35" xfId="0" applyNumberFormat="1" applyFont="1" applyFill="1" applyBorder="1">
      <alignment vertical="center"/>
    </xf>
    <xf numFmtId="176" fontId="18" fillId="2" borderId="35" xfId="0" applyNumberFormat="1" applyFont="1" applyFill="1" applyBorder="1">
      <alignment vertical="center"/>
    </xf>
    <xf numFmtId="3" fontId="20" fillId="2" borderId="36" xfId="3" applyNumberFormat="1" applyFont="1" applyFill="1" applyBorder="1" applyAlignment="1">
      <alignment horizontal="left" vertical="center" indent="1" shrinkToFit="1"/>
    </xf>
    <xf numFmtId="0" fontId="9" fillId="2" borderId="0" xfId="0" applyNumberFormat="1" applyFont="1" applyFill="1" applyBorder="1" applyAlignment="1">
      <alignment horizontal="center" vertical="center" wrapText="1"/>
    </xf>
    <xf numFmtId="176" fontId="18" fillId="2" borderId="37" xfId="0" applyNumberFormat="1" applyFont="1" applyFill="1" applyBorder="1">
      <alignment vertical="center"/>
    </xf>
    <xf numFmtId="176" fontId="19" fillId="2" borderId="37" xfId="0" applyNumberFormat="1" applyFont="1" applyFill="1" applyBorder="1">
      <alignment vertical="center"/>
    </xf>
    <xf numFmtId="176" fontId="18" fillId="2" borderId="34" xfId="0" applyNumberFormat="1" applyFont="1" applyFill="1" applyBorder="1">
      <alignment vertical="center"/>
    </xf>
    <xf numFmtId="41" fontId="16" fillId="0" borderId="0" xfId="1" applyFont="1">
      <alignment vertical="center"/>
    </xf>
    <xf numFmtId="0" fontId="16" fillId="0" borderId="0" xfId="0" applyFont="1">
      <alignment vertical="center"/>
    </xf>
    <xf numFmtId="3" fontId="20" fillId="2" borderId="36" xfId="3" applyNumberFormat="1" applyFont="1" applyFill="1" applyBorder="1" applyAlignment="1">
      <alignment horizontal="left" vertical="center" indent="2" shrinkToFit="1"/>
    </xf>
    <xf numFmtId="176" fontId="17" fillId="0" borderId="34" xfId="1" applyNumberFormat="1" applyFont="1" applyBorder="1" applyAlignment="1">
      <alignment horizontal="right" vertical="center"/>
    </xf>
    <xf numFmtId="176" fontId="17" fillId="0" borderId="1" xfId="1" applyNumberFormat="1" applyFont="1" applyBorder="1" applyAlignment="1">
      <alignment horizontal="right" vertical="center"/>
    </xf>
    <xf numFmtId="176" fontId="22" fillId="2" borderId="37" xfId="0" applyNumberFormat="1" applyFont="1" applyFill="1" applyBorder="1">
      <alignment vertical="center"/>
    </xf>
    <xf numFmtId="176" fontId="17" fillId="0" borderId="35" xfId="0" applyNumberFormat="1" applyFont="1" applyBorder="1">
      <alignment vertical="center"/>
    </xf>
    <xf numFmtId="176" fontId="22" fillId="2" borderId="34" xfId="0" applyNumberFormat="1" applyFont="1" applyFill="1" applyBorder="1">
      <alignment vertical="center"/>
    </xf>
    <xf numFmtId="176" fontId="22" fillId="2" borderId="35" xfId="0" applyNumberFormat="1" applyFont="1" applyFill="1" applyBorder="1">
      <alignment vertical="center"/>
    </xf>
    <xf numFmtId="3" fontId="12" fillId="2" borderId="36" xfId="3" applyNumberFormat="1" applyFont="1" applyFill="1" applyBorder="1" applyAlignment="1">
      <alignment horizontal="left" vertical="center" indent="1" shrinkToFit="1"/>
    </xf>
    <xf numFmtId="0" fontId="15" fillId="0" borderId="0" xfId="0" applyFont="1" applyBorder="1">
      <alignment vertical="center"/>
    </xf>
    <xf numFmtId="176" fontId="18" fillId="2" borderId="38" xfId="0" applyNumberFormat="1" applyFont="1" applyFill="1" applyBorder="1">
      <alignment vertical="center"/>
    </xf>
    <xf numFmtId="176" fontId="18" fillId="2" borderId="39" xfId="0" applyNumberFormat="1" applyFont="1" applyFill="1" applyBorder="1">
      <alignment vertical="center"/>
    </xf>
    <xf numFmtId="176" fontId="17" fillId="2" borderId="34" xfId="1" applyNumberFormat="1" applyFont="1" applyFill="1" applyBorder="1" applyAlignment="1">
      <alignment horizontal="right" vertical="center" wrapText="1"/>
    </xf>
    <xf numFmtId="176" fontId="17" fillId="2" borderId="1" xfId="1" applyNumberFormat="1" applyFont="1" applyFill="1" applyBorder="1" applyAlignment="1">
      <alignment horizontal="right" vertical="center" wrapText="1"/>
    </xf>
    <xf numFmtId="176" fontId="23" fillId="2" borderId="37" xfId="0" applyNumberFormat="1" applyFont="1" applyFill="1" applyBorder="1">
      <alignment vertical="center"/>
    </xf>
    <xf numFmtId="3" fontId="20" fillId="2" borderId="40" xfId="3" applyNumberFormat="1" applyFont="1" applyFill="1" applyBorder="1" applyAlignment="1">
      <alignment horizontal="left" vertical="center" indent="1" shrinkToFit="1"/>
    </xf>
    <xf numFmtId="0" fontId="9" fillId="2" borderId="2" xfId="0" applyNumberFormat="1" applyFont="1" applyFill="1" applyBorder="1" applyAlignment="1">
      <alignment horizontal="center" vertical="center" wrapText="1"/>
    </xf>
    <xf numFmtId="176" fontId="18" fillId="2" borderId="41" xfId="0" applyNumberFormat="1" applyFont="1" applyFill="1" applyBorder="1">
      <alignment vertical="center"/>
    </xf>
    <xf numFmtId="176" fontId="18" fillId="2" borderId="42" xfId="0" applyNumberFormat="1" applyFont="1" applyFill="1" applyBorder="1">
      <alignment vertical="center"/>
    </xf>
    <xf numFmtId="176" fontId="18" fillId="2" borderId="43" xfId="0" applyNumberFormat="1" applyFont="1" applyFill="1" applyBorder="1">
      <alignment vertical="center"/>
    </xf>
    <xf numFmtId="176" fontId="17" fillId="2" borderId="44" xfId="0" applyNumberFormat="1" applyFont="1" applyFill="1" applyBorder="1">
      <alignment vertical="center"/>
    </xf>
    <xf numFmtId="176" fontId="17" fillId="2" borderId="45" xfId="0" applyNumberFormat="1" applyFont="1" applyFill="1" applyBorder="1">
      <alignment vertical="center"/>
    </xf>
    <xf numFmtId="176" fontId="19" fillId="2" borderId="44" xfId="0" applyNumberFormat="1" applyFont="1" applyFill="1" applyBorder="1">
      <alignment vertical="center"/>
    </xf>
    <xf numFmtId="176" fontId="19" fillId="2" borderId="42" xfId="0" applyNumberFormat="1" applyFont="1" applyFill="1" applyBorder="1">
      <alignment vertical="center"/>
    </xf>
    <xf numFmtId="176" fontId="19" fillId="2" borderId="43" xfId="0" applyNumberFormat="1" applyFont="1" applyFill="1" applyBorder="1">
      <alignment vertical="center"/>
    </xf>
    <xf numFmtId="176" fontId="17" fillId="0" borderId="42" xfId="0" applyNumberFormat="1" applyFont="1" applyBorder="1">
      <alignment vertical="center"/>
    </xf>
    <xf numFmtId="0" fontId="16" fillId="0" borderId="2" xfId="0" applyFont="1" applyBorder="1">
      <alignment vertical="center"/>
    </xf>
    <xf numFmtId="0" fontId="21" fillId="0" borderId="33" xfId="0" applyFont="1" applyBorder="1">
      <alignment vertical="center"/>
    </xf>
    <xf numFmtId="176" fontId="17" fillId="2" borderId="37" xfId="0" applyNumberFormat="1" applyFont="1" applyFill="1" applyBorder="1">
      <alignment vertical="center"/>
    </xf>
    <xf numFmtId="176" fontId="17" fillId="2" borderId="37" xfId="1" applyNumberFormat="1" applyFont="1" applyFill="1" applyBorder="1" applyAlignment="1">
      <alignment horizontal="right" vertical="center" wrapText="1"/>
    </xf>
    <xf numFmtId="3" fontId="20" fillId="2" borderId="40" xfId="3" applyNumberFormat="1" applyFont="1" applyFill="1" applyBorder="1" applyAlignment="1">
      <alignment horizontal="left" vertical="center" indent="2" shrinkToFit="1"/>
    </xf>
    <xf numFmtId="176" fontId="17" fillId="2" borderId="43" xfId="0" applyNumberFormat="1" applyFont="1" applyFill="1" applyBorder="1">
      <alignment vertical="center"/>
    </xf>
    <xf numFmtId="0" fontId="24" fillId="2" borderId="0" xfId="0" applyNumberFormat="1" applyFont="1" applyFill="1" applyBorder="1" applyAlignment="1">
      <alignment horizontal="center" vertical="center" wrapText="1"/>
    </xf>
    <xf numFmtId="176" fontId="17" fillId="2" borderId="34" xfId="1" applyNumberFormat="1" applyFont="1" applyFill="1" applyBorder="1" applyAlignment="1">
      <alignment horizontal="right" vertical="center"/>
    </xf>
    <xf numFmtId="176" fontId="17" fillId="2" borderId="37" xfId="1" applyNumberFormat="1" applyFont="1" applyFill="1" applyBorder="1" applyAlignment="1">
      <alignment horizontal="right" vertical="center"/>
    </xf>
    <xf numFmtId="0" fontId="16" fillId="5" borderId="0" xfId="0" applyFont="1" applyFill="1" applyBorder="1">
      <alignment vertical="center"/>
    </xf>
    <xf numFmtId="176" fontId="17" fillId="0" borderId="37" xfId="1" applyNumberFormat="1" applyFont="1" applyBorder="1" applyAlignment="1">
      <alignment horizontal="right" vertical="center"/>
    </xf>
    <xf numFmtId="176" fontId="17" fillId="2" borderId="25" xfId="0" applyNumberFormat="1" applyFont="1" applyFill="1" applyBorder="1">
      <alignment vertical="center"/>
    </xf>
    <xf numFmtId="176" fontId="17" fillId="2" borderId="21" xfId="0" applyNumberFormat="1" applyFont="1" applyFill="1" applyBorder="1">
      <alignment vertical="center"/>
    </xf>
    <xf numFmtId="176" fontId="17" fillId="2" borderId="35" xfId="0" applyNumberFormat="1" applyFont="1" applyFill="1" applyBorder="1">
      <alignment vertical="center"/>
    </xf>
    <xf numFmtId="176" fontId="18" fillId="2" borderId="46" xfId="0" applyNumberFormat="1" applyFont="1" applyFill="1" applyBorder="1">
      <alignment vertical="center"/>
    </xf>
    <xf numFmtId="176" fontId="18" fillId="2" borderId="47" xfId="0" applyNumberFormat="1" applyFont="1" applyFill="1" applyBorder="1">
      <alignment vertical="center"/>
    </xf>
    <xf numFmtId="176" fontId="17" fillId="2" borderId="42" xfId="0" applyNumberFormat="1" applyFont="1" applyFill="1" applyBorder="1">
      <alignment vertical="center"/>
    </xf>
    <xf numFmtId="0" fontId="16" fillId="2" borderId="0" xfId="3" applyNumberFormat="1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5" fillId="2" borderId="0" xfId="3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176" fontId="19" fillId="2" borderId="38" xfId="0" applyNumberFormat="1" applyFont="1" applyFill="1" applyBorder="1">
      <alignment vertical="center"/>
    </xf>
    <xf numFmtId="176" fontId="19" fillId="2" borderId="39" xfId="0" applyNumberFormat="1" applyFont="1" applyFill="1" applyBorder="1">
      <alignment vertical="center"/>
    </xf>
    <xf numFmtId="176" fontId="23" fillId="2" borderId="34" xfId="0" applyNumberFormat="1" applyFont="1" applyFill="1" applyBorder="1">
      <alignment vertical="center"/>
    </xf>
    <xf numFmtId="176" fontId="23" fillId="2" borderId="35" xfId="0" applyNumberFormat="1" applyFont="1" applyFill="1" applyBorder="1">
      <alignment vertical="center"/>
    </xf>
    <xf numFmtId="3" fontId="25" fillId="2" borderId="48" xfId="3" applyNumberFormat="1" applyFont="1" applyFill="1" applyBorder="1" applyAlignment="1">
      <alignment horizontal="left" vertical="center" indent="2" shrinkToFit="1"/>
    </xf>
    <xf numFmtId="0" fontId="16" fillId="2" borderId="0" xfId="0" applyFont="1" applyFill="1" applyBorder="1">
      <alignment vertical="center"/>
    </xf>
    <xf numFmtId="0" fontId="9" fillId="4" borderId="0" xfId="0" applyNumberFormat="1" applyFont="1" applyFill="1" applyBorder="1" applyAlignment="1">
      <alignment horizontal="center" vertical="center" wrapText="1"/>
    </xf>
    <xf numFmtId="176" fontId="19" fillId="4" borderId="35" xfId="0" applyNumberFormat="1" applyFont="1" applyFill="1" applyBorder="1">
      <alignment vertical="center"/>
    </xf>
    <xf numFmtId="176" fontId="22" fillId="2" borderId="44" xfId="0" applyNumberFormat="1" applyFont="1" applyFill="1" applyBorder="1">
      <alignment vertical="center"/>
    </xf>
    <xf numFmtId="176" fontId="22" fillId="2" borderId="42" xfId="0" applyNumberFormat="1" applyFont="1" applyFill="1" applyBorder="1">
      <alignment vertical="center"/>
    </xf>
    <xf numFmtId="3" fontId="20" fillId="2" borderId="49" xfId="3" applyNumberFormat="1" applyFont="1" applyFill="1" applyBorder="1" applyAlignment="1">
      <alignment horizontal="left" vertical="center" indent="2" shrinkToFit="1"/>
    </xf>
    <xf numFmtId="0" fontId="9" fillId="2" borderId="22" xfId="0" applyNumberFormat="1" applyFont="1" applyFill="1" applyBorder="1" applyAlignment="1">
      <alignment horizontal="center" vertical="center" wrapText="1"/>
    </xf>
    <xf numFmtId="176" fontId="18" fillId="2" borderId="20" xfId="0" applyNumberFormat="1" applyFont="1" applyFill="1" applyBorder="1">
      <alignment vertical="center"/>
    </xf>
    <xf numFmtId="0" fontId="14" fillId="3" borderId="50" xfId="0" applyNumberFormat="1" applyFont="1" applyFill="1" applyBorder="1">
      <alignment vertical="center"/>
    </xf>
    <xf numFmtId="176" fontId="18" fillId="3" borderId="28" xfId="1" applyNumberFormat="1" applyFont="1" applyFill="1" applyBorder="1" applyAlignment="1">
      <alignment horizontal="right" vertical="center"/>
    </xf>
    <xf numFmtId="176" fontId="18" fillId="3" borderId="29" xfId="0" applyNumberFormat="1" applyFont="1" applyFill="1" applyBorder="1">
      <alignment vertical="center"/>
    </xf>
    <xf numFmtId="176" fontId="18" fillId="3" borderId="30" xfId="1" applyNumberFormat="1" applyFont="1" applyFill="1" applyBorder="1" applyAlignment="1">
      <alignment horizontal="right" vertical="center"/>
    </xf>
    <xf numFmtId="176" fontId="17" fillId="3" borderId="29" xfId="1" applyNumberFormat="1" applyFont="1" applyFill="1" applyBorder="1" applyAlignment="1">
      <alignment horizontal="right" vertical="center"/>
    </xf>
    <xf numFmtId="176" fontId="17" fillId="3" borderId="30" xfId="1" applyNumberFormat="1" applyFont="1" applyFill="1" applyBorder="1" applyAlignment="1">
      <alignment horizontal="right" vertical="center"/>
    </xf>
    <xf numFmtId="176" fontId="18" fillId="2" borderId="28" xfId="0" applyNumberFormat="1" applyFont="1" applyFill="1" applyBorder="1">
      <alignment vertical="center"/>
    </xf>
    <xf numFmtId="176" fontId="18" fillId="2" borderId="30" xfId="0" applyNumberFormat="1" applyFont="1" applyFill="1" applyBorder="1">
      <alignment vertical="center"/>
    </xf>
    <xf numFmtId="176" fontId="17" fillId="2" borderId="51" xfId="0" applyNumberFormat="1" applyFont="1" applyFill="1" applyBorder="1">
      <alignment vertical="center"/>
    </xf>
    <xf numFmtId="176" fontId="17" fillId="2" borderId="39" xfId="0" applyNumberFormat="1" applyFont="1" applyFill="1" applyBorder="1">
      <alignment vertical="center"/>
    </xf>
    <xf numFmtId="176" fontId="19" fillId="2" borderId="51" xfId="0" applyNumberFormat="1" applyFont="1" applyFill="1" applyBorder="1">
      <alignment vertical="center"/>
    </xf>
    <xf numFmtId="176" fontId="19" fillId="2" borderId="28" xfId="0" applyNumberFormat="1" applyFont="1" applyFill="1" applyBorder="1">
      <alignment vertical="center"/>
    </xf>
    <xf numFmtId="176" fontId="19" fillId="2" borderId="30" xfId="0" applyNumberFormat="1" applyFont="1" applyFill="1" applyBorder="1">
      <alignment vertical="center"/>
    </xf>
    <xf numFmtId="176" fontId="18" fillId="0" borderId="33" xfId="0" applyNumberFormat="1" applyFont="1" applyFill="1" applyBorder="1">
      <alignment vertical="center"/>
    </xf>
    <xf numFmtId="176" fontId="18" fillId="0" borderId="25" xfId="0" applyNumberFormat="1" applyFont="1" applyFill="1" applyBorder="1">
      <alignment vertical="center"/>
    </xf>
    <xf numFmtId="176" fontId="18" fillId="0" borderId="21" xfId="0" applyNumberFormat="1" applyFont="1" applyFill="1" applyBorder="1">
      <alignment vertical="center"/>
    </xf>
    <xf numFmtId="176" fontId="18" fillId="2" borderId="0" xfId="0" applyNumberFormat="1" applyFont="1" applyFill="1" applyBorder="1">
      <alignment vertical="center"/>
    </xf>
    <xf numFmtId="176" fontId="19" fillId="2" borderId="52" xfId="0" applyNumberFormat="1" applyFont="1" applyFill="1" applyBorder="1">
      <alignment vertical="center"/>
    </xf>
    <xf numFmtId="176" fontId="26" fillId="2" borderId="35" xfId="0" applyNumberFormat="1" applyFont="1" applyFill="1" applyBorder="1">
      <alignment vertical="center"/>
    </xf>
    <xf numFmtId="176" fontId="18" fillId="2" borderId="2" xfId="0" applyNumberFormat="1" applyFont="1" applyFill="1" applyBorder="1">
      <alignment vertical="center"/>
    </xf>
    <xf numFmtId="176" fontId="19" fillId="6" borderId="34" xfId="0" applyNumberFormat="1" applyFont="1" applyFill="1" applyBorder="1">
      <alignment vertical="center"/>
    </xf>
    <xf numFmtId="176" fontId="19" fillId="6" borderId="35" xfId="0" applyNumberFormat="1" applyFont="1" applyFill="1" applyBorder="1">
      <alignment vertical="center"/>
    </xf>
    <xf numFmtId="0" fontId="9" fillId="7" borderId="0" xfId="0" applyNumberFormat="1" applyFont="1" applyFill="1" applyBorder="1" applyAlignment="1">
      <alignment horizontal="center" vertical="center" wrapText="1"/>
    </xf>
    <xf numFmtId="176" fontId="17" fillId="2" borderId="34" xfId="0" applyNumberFormat="1" applyFont="1" applyFill="1" applyBorder="1" applyAlignment="1">
      <alignment horizontal="right" vertical="center"/>
    </xf>
    <xf numFmtId="176" fontId="17" fillId="2" borderId="37" xfId="0" applyNumberFormat="1" applyFont="1" applyFill="1" applyBorder="1" applyAlignment="1">
      <alignment horizontal="right" vertical="center"/>
    </xf>
    <xf numFmtId="176" fontId="19" fillId="2" borderId="33" xfId="0" applyNumberFormat="1" applyFont="1" applyFill="1" applyBorder="1">
      <alignment vertical="center"/>
    </xf>
    <xf numFmtId="177" fontId="17" fillId="0" borderId="34" xfId="0" applyNumberFormat="1" applyFont="1" applyBorder="1">
      <alignment vertical="center"/>
    </xf>
    <xf numFmtId="177" fontId="17" fillId="0" borderId="37" xfId="0" applyNumberFormat="1" applyFont="1" applyBorder="1">
      <alignment vertical="center"/>
    </xf>
    <xf numFmtId="177" fontId="19" fillId="2" borderId="34" xfId="0" applyNumberFormat="1" applyFont="1" applyFill="1" applyBorder="1">
      <alignment vertical="center"/>
    </xf>
    <xf numFmtId="177" fontId="19" fillId="2" borderId="0" xfId="0" applyNumberFormat="1" applyFont="1" applyFill="1" applyBorder="1">
      <alignment vertical="center"/>
    </xf>
    <xf numFmtId="176" fontId="18" fillId="0" borderId="35" xfId="0" applyNumberFormat="1" applyFont="1" applyFill="1" applyBorder="1">
      <alignment vertical="center"/>
    </xf>
    <xf numFmtId="176" fontId="18" fillId="0" borderId="34" xfId="0" applyNumberFormat="1" applyFont="1" applyFill="1" applyBorder="1">
      <alignment vertical="center"/>
    </xf>
    <xf numFmtId="176" fontId="18" fillId="0" borderId="37" xfId="0" applyNumberFormat="1" applyFont="1" applyFill="1" applyBorder="1">
      <alignment vertical="center"/>
    </xf>
    <xf numFmtId="176" fontId="18" fillId="2" borderId="53" xfId="0" applyNumberFormat="1" applyFont="1" applyFill="1" applyBorder="1">
      <alignment vertical="center"/>
    </xf>
    <xf numFmtId="176" fontId="18" fillId="2" borderId="54" xfId="0" applyNumberFormat="1" applyFont="1" applyFill="1" applyBorder="1">
      <alignment vertical="center"/>
    </xf>
    <xf numFmtId="3" fontId="8" fillId="2" borderId="48" xfId="3" applyNumberFormat="1" applyFont="1" applyFill="1" applyBorder="1" applyAlignment="1">
      <alignment horizontal="left" vertical="center" indent="1" shrinkToFit="1"/>
    </xf>
    <xf numFmtId="178" fontId="27" fillId="2" borderId="55" xfId="0" applyNumberFormat="1" applyFont="1" applyFill="1" applyBorder="1" applyAlignment="1">
      <alignment horizontal="center" vertical="center" wrapText="1"/>
    </xf>
    <xf numFmtId="176" fontId="18" fillId="2" borderId="56" xfId="0" applyNumberFormat="1" applyFont="1" applyFill="1" applyBorder="1">
      <alignment vertical="center"/>
    </xf>
    <xf numFmtId="3" fontId="25" fillId="2" borderId="48" xfId="3" applyNumberFormat="1" applyFont="1" applyFill="1" applyBorder="1" applyAlignment="1">
      <alignment horizontal="left" vertical="center" indent="1" shrinkToFit="1"/>
    </xf>
    <xf numFmtId="176" fontId="18" fillId="2" borderId="24" xfId="0" applyNumberFormat="1" applyFont="1" applyFill="1" applyBorder="1">
      <alignment vertical="center"/>
    </xf>
    <xf numFmtId="0" fontId="14" fillId="2" borderId="57" xfId="0" applyNumberFormat="1" applyFont="1" applyFill="1" applyBorder="1" applyAlignment="1">
      <alignment horizontal="center" vertical="center" wrapText="1"/>
    </xf>
    <xf numFmtId="176" fontId="26" fillId="2" borderId="25" xfId="0" applyNumberFormat="1" applyFont="1" applyFill="1" applyBorder="1">
      <alignment vertical="center"/>
    </xf>
    <xf numFmtId="3" fontId="12" fillId="3" borderId="11" xfId="3" applyNumberFormat="1" applyFont="1" applyFill="1" applyBorder="1" applyAlignment="1">
      <alignment horizontal="distributed" vertical="center" shrinkToFit="1"/>
    </xf>
    <xf numFmtId="0" fontId="14" fillId="3" borderId="58" xfId="0" applyNumberFormat="1" applyFont="1" applyFill="1" applyBorder="1" applyAlignment="1">
      <alignment horizontal="center" vertical="center" wrapText="1"/>
    </xf>
    <xf numFmtId="176" fontId="18" fillId="3" borderId="12" xfId="1" applyNumberFormat="1" applyFont="1" applyFill="1" applyBorder="1" applyAlignment="1">
      <alignment horizontal="right" vertical="center" wrapText="1"/>
    </xf>
    <xf numFmtId="176" fontId="18" fillId="3" borderId="12" xfId="0" applyNumberFormat="1" applyFont="1" applyFill="1" applyBorder="1">
      <alignment vertical="center"/>
    </xf>
    <xf numFmtId="176" fontId="18" fillId="3" borderId="16" xfId="0" applyNumberFormat="1" applyFont="1" applyFill="1" applyBorder="1">
      <alignment vertical="center"/>
    </xf>
    <xf numFmtId="176" fontId="18" fillId="3" borderId="13" xfId="0" applyNumberFormat="1" applyFont="1" applyFill="1" applyBorder="1">
      <alignment vertical="center"/>
    </xf>
    <xf numFmtId="176" fontId="17" fillId="3" borderId="44" xfId="0" applyNumberFormat="1" applyFont="1" applyFill="1" applyBorder="1">
      <alignment vertical="center"/>
    </xf>
    <xf numFmtId="176" fontId="17" fillId="3" borderId="43" xfId="0" applyNumberFormat="1" applyFont="1" applyFill="1" applyBorder="1">
      <alignment vertical="center"/>
    </xf>
    <xf numFmtId="176" fontId="19" fillId="3" borderId="44" xfId="0" applyNumberFormat="1" applyFont="1" applyFill="1" applyBorder="1">
      <alignment vertical="center"/>
    </xf>
    <xf numFmtId="176" fontId="19" fillId="3" borderId="42" xfId="0" applyNumberFormat="1" applyFont="1" applyFill="1" applyBorder="1">
      <alignment vertical="center"/>
    </xf>
    <xf numFmtId="176" fontId="19" fillId="3" borderId="43" xfId="0" applyNumberFormat="1" applyFont="1" applyFill="1" applyBorder="1">
      <alignment vertical="center"/>
    </xf>
    <xf numFmtId="0" fontId="15" fillId="0" borderId="2" xfId="0" applyFont="1" applyBorder="1">
      <alignment vertical="center"/>
    </xf>
    <xf numFmtId="3" fontId="12" fillId="3" borderId="49" xfId="3" quotePrefix="1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 wrapText="1"/>
    </xf>
    <xf numFmtId="176" fontId="18" fillId="3" borderId="35" xfId="1" applyNumberFormat="1" applyFont="1" applyFill="1" applyBorder="1" applyAlignment="1">
      <alignment horizontal="right" vertical="center" wrapText="1"/>
    </xf>
    <xf numFmtId="176" fontId="18" fillId="3" borderId="34" xfId="0" applyNumberFormat="1" applyFont="1" applyFill="1" applyBorder="1">
      <alignment vertical="center"/>
    </xf>
    <xf numFmtId="176" fontId="18" fillId="3" borderId="37" xfId="1" applyNumberFormat="1" applyFont="1" applyFill="1" applyBorder="1" applyAlignment="1">
      <alignment horizontal="right" vertical="center" wrapText="1"/>
    </xf>
    <xf numFmtId="176" fontId="17" fillId="3" borderId="34" xfId="0" applyNumberFormat="1" applyFont="1" applyFill="1" applyBorder="1">
      <alignment vertical="center"/>
    </xf>
    <xf numFmtId="176" fontId="17" fillId="3" borderId="37" xfId="0" applyNumberFormat="1" applyFont="1" applyFill="1" applyBorder="1">
      <alignment vertical="center"/>
    </xf>
    <xf numFmtId="176" fontId="19" fillId="3" borderId="34" xfId="0" applyNumberFormat="1" applyFont="1" applyFill="1" applyBorder="1">
      <alignment vertical="center"/>
    </xf>
    <xf numFmtId="176" fontId="19" fillId="3" borderId="35" xfId="0" applyNumberFormat="1" applyFont="1" applyFill="1" applyBorder="1">
      <alignment vertical="center"/>
    </xf>
    <xf numFmtId="176" fontId="19" fillId="3" borderId="37" xfId="0" applyNumberFormat="1" applyFont="1" applyFill="1" applyBorder="1">
      <alignment vertical="center"/>
    </xf>
    <xf numFmtId="0" fontId="21" fillId="0" borderId="33" xfId="0" applyFont="1" applyFill="1" applyBorder="1">
      <alignment vertical="center"/>
    </xf>
    <xf numFmtId="176" fontId="18" fillId="0" borderId="56" xfId="0" applyNumberFormat="1" applyFont="1" applyFill="1" applyBorder="1">
      <alignment vertical="center"/>
    </xf>
    <xf numFmtId="176" fontId="18" fillId="0" borderId="39" xfId="0" applyNumberFormat="1" applyFont="1" applyFill="1" applyBorder="1">
      <alignment vertical="center"/>
    </xf>
    <xf numFmtId="176" fontId="18" fillId="0" borderId="46" xfId="0" applyNumberFormat="1" applyFont="1" applyFill="1" applyBorder="1">
      <alignment vertical="center"/>
    </xf>
    <xf numFmtId="0" fontId="18" fillId="0" borderId="33" xfId="0" applyFont="1" applyFill="1" applyBorder="1">
      <alignment vertical="center"/>
    </xf>
    <xf numFmtId="3" fontId="17" fillId="0" borderId="34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28" fillId="0" borderId="59" xfId="0" applyNumberFormat="1" applyFont="1" applyBorder="1" applyAlignment="1">
      <alignment horizontal="right" vertical="center" wrapText="1"/>
    </xf>
    <xf numFmtId="176" fontId="18" fillId="0" borderId="60" xfId="0" applyNumberFormat="1" applyFont="1" applyFill="1" applyBorder="1">
      <alignment vertical="center"/>
    </xf>
    <xf numFmtId="176" fontId="18" fillId="0" borderId="61" xfId="0" applyNumberFormat="1" applyFont="1" applyFill="1" applyBorder="1">
      <alignment vertical="center"/>
    </xf>
    <xf numFmtId="176" fontId="18" fillId="0" borderId="30" xfId="0" applyNumberFormat="1" applyFont="1" applyFill="1" applyBorder="1">
      <alignment vertical="center"/>
    </xf>
    <xf numFmtId="0" fontId="18" fillId="0" borderId="41" xfId="0" applyFont="1" applyFill="1" applyBorder="1">
      <alignment vertical="center"/>
    </xf>
    <xf numFmtId="176" fontId="18" fillId="0" borderId="42" xfId="0" applyNumberFormat="1" applyFont="1" applyFill="1" applyBorder="1">
      <alignment vertical="center"/>
    </xf>
    <xf numFmtId="176" fontId="18" fillId="0" borderId="43" xfId="0" applyNumberFormat="1" applyFont="1" applyFill="1" applyBorder="1">
      <alignment vertical="center"/>
    </xf>
    <xf numFmtId="0" fontId="20" fillId="2" borderId="36" xfId="0" applyFont="1" applyFill="1" applyBorder="1" applyAlignment="1">
      <alignment horizontal="left" vertical="center" indent="1"/>
    </xf>
    <xf numFmtId="3" fontId="10" fillId="2" borderId="36" xfId="3" applyNumberFormat="1" applyFont="1" applyFill="1" applyBorder="1" applyAlignment="1">
      <alignment horizontal="left" vertical="center" indent="1" shrinkToFit="1"/>
    </xf>
    <xf numFmtId="176" fontId="21" fillId="0" borderId="25" xfId="0" applyNumberFormat="1" applyFont="1" applyFill="1" applyBorder="1">
      <alignment vertical="center"/>
    </xf>
    <xf numFmtId="176" fontId="21" fillId="0" borderId="21" xfId="0" applyNumberFormat="1" applyFont="1" applyFill="1" applyBorder="1">
      <alignment vertical="center"/>
    </xf>
    <xf numFmtId="176" fontId="21" fillId="0" borderId="33" xfId="0" applyNumberFormat="1" applyFont="1" applyFill="1" applyBorder="1">
      <alignment vertical="center"/>
    </xf>
    <xf numFmtId="176" fontId="21" fillId="0" borderId="35" xfId="0" applyNumberFormat="1" applyFont="1" applyFill="1" applyBorder="1">
      <alignment vertical="center"/>
    </xf>
    <xf numFmtId="176" fontId="21" fillId="0" borderId="37" xfId="0" applyNumberFormat="1" applyFont="1" applyFill="1" applyBorder="1">
      <alignment vertical="center"/>
    </xf>
    <xf numFmtId="41" fontId="21" fillId="0" borderId="33" xfId="1" applyFont="1" applyFill="1" applyBorder="1">
      <alignment vertical="center"/>
    </xf>
    <xf numFmtId="176" fontId="21" fillId="0" borderId="33" xfId="1" applyNumberFormat="1" applyFont="1" applyFill="1" applyBorder="1">
      <alignment vertical="center"/>
    </xf>
    <xf numFmtId="176" fontId="21" fillId="0" borderId="41" xfId="1" applyNumberFormat="1" applyFont="1" applyFill="1" applyBorder="1">
      <alignment vertical="center"/>
    </xf>
    <xf numFmtId="0" fontId="15" fillId="2" borderId="0" xfId="3" applyNumberFormat="1" applyFont="1" applyFill="1" applyBorder="1" applyAlignment="1">
      <alignment horizontal="center" vertical="center" shrinkToFit="1"/>
    </xf>
    <xf numFmtId="41" fontId="22" fillId="0" borderId="34" xfId="1" applyFont="1" applyBorder="1">
      <alignment vertical="center"/>
    </xf>
    <xf numFmtId="41" fontId="22" fillId="0" borderId="35" xfId="1" applyFont="1" applyBorder="1">
      <alignment vertical="center"/>
    </xf>
    <xf numFmtId="176" fontId="21" fillId="0" borderId="56" xfId="0" applyNumberFormat="1" applyFont="1" applyFill="1" applyBorder="1">
      <alignment vertical="center"/>
    </xf>
    <xf numFmtId="41" fontId="22" fillId="0" borderId="0" xfId="1" applyFont="1" applyBorder="1">
      <alignment vertical="center"/>
    </xf>
    <xf numFmtId="41" fontId="22" fillId="0" borderId="47" xfId="1" applyFont="1" applyBorder="1">
      <alignment vertical="center"/>
    </xf>
    <xf numFmtId="0" fontId="16" fillId="2" borderId="0" xfId="3" applyNumberFormat="1" applyFont="1" applyFill="1" applyBorder="1" applyAlignment="1">
      <alignment horizontal="center" vertical="center" shrinkToFit="1"/>
    </xf>
    <xf numFmtId="3" fontId="12" fillId="3" borderId="26" xfId="3" applyNumberFormat="1" applyFont="1" applyFill="1" applyBorder="1" applyAlignment="1">
      <alignment horizontal="distributed" vertical="center" shrinkToFit="1"/>
    </xf>
    <xf numFmtId="0" fontId="14" fillId="3" borderId="50" xfId="0" applyNumberFormat="1" applyFont="1" applyFill="1" applyBorder="1" applyAlignment="1">
      <alignment horizontal="center" vertical="center" wrapText="1"/>
    </xf>
    <xf numFmtId="176" fontId="18" fillId="3" borderId="28" xfId="1" applyNumberFormat="1" applyFont="1" applyFill="1" applyBorder="1" applyAlignment="1">
      <alignment horizontal="right" vertical="center" wrapText="1"/>
    </xf>
    <xf numFmtId="176" fontId="18" fillId="3" borderId="30" xfId="1" applyNumberFormat="1" applyFont="1" applyFill="1" applyBorder="1" applyAlignment="1">
      <alignment horizontal="right" vertical="center" wrapText="1"/>
    </xf>
    <xf numFmtId="176" fontId="17" fillId="3" borderId="30" xfId="1" applyNumberFormat="1" applyFont="1" applyFill="1" applyBorder="1" applyAlignment="1">
      <alignment horizontal="right" vertical="center" wrapText="1"/>
    </xf>
    <xf numFmtId="3" fontId="12" fillId="3" borderId="36" xfId="3" applyNumberFormat="1" applyFont="1" applyFill="1" applyBorder="1" applyAlignment="1">
      <alignment horizontal="left" vertical="center" indent="1" shrinkToFit="1"/>
    </xf>
    <xf numFmtId="176" fontId="18" fillId="3" borderId="35" xfId="0" applyNumberFormat="1" applyFont="1" applyFill="1" applyBorder="1">
      <alignment vertical="center"/>
    </xf>
    <xf numFmtId="176" fontId="18" fillId="3" borderId="37" xfId="0" applyNumberFormat="1" applyFont="1" applyFill="1" applyBorder="1">
      <alignment vertical="center"/>
    </xf>
    <xf numFmtId="176" fontId="17" fillId="3" borderId="30" xfId="0" applyNumberFormat="1" applyFont="1" applyFill="1" applyBorder="1">
      <alignment vertical="center"/>
    </xf>
    <xf numFmtId="176" fontId="18" fillId="0" borderId="28" xfId="0" applyNumberFormat="1" applyFont="1" applyFill="1" applyBorder="1">
      <alignment vertical="center"/>
    </xf>
    <xf numFmtId="176" fontId="21" fillId="0" borderId="52" xfId="1" applyNumberFormat="1" applyFont="1" applyFill="1" applyBorder="1">
      <alignment vertical="center"/>
    </xf>
    <xf numFmtId="176" fontId="18" fillId="0" borderId="33" xfId="1" applyNumberFormat="1" applyFont="1" applyFill="1" applyBorder="1">
      <alignment vertical="center"/>
    </xf>
    <xf numFmtId="3" fontId="20" fillId="2" borderId="49" xfId="3" applyNumberFormat="1" applyFont="1" applyFill="1" applyBorder="1" applyAlignment="1">
      <alignment horizontal="left" vertical="center" indent="1" shrinkToFit="1"/>
    </xf>
    <xf numFmtId="0" fontId="9" fillId="4" borderId="22" xfId="0" applyNumberFormat="1" applyFont="1" applyFill="1" applyBorder="1" applyAlignment="1">
      <alignment horizontal="center" vertical="center" wrapText="1"/>
    </xf>
    <xf numFmtId="176" fontId="18" fillId="0" borderId="20" xfId="1" applyNumberFormat="1" applyFont="1" applyFill="1" applyBorder="1">
      <alignment vertical="center"/>
    </xf>
    <xf numFmtId="176" fontId="18" fillId="0" borderId="38" xfId="0" applyNumberFormat="1" applyFont="1" applyFill="1" applyBorder="1">
      <alignment vertical="center"/>
    </xf>
    <xf numFmtId="0" fontId="15" fillId="3" borderId="57" xfId="3" applyNumberFormat="1" applyFont="1" applyFill="1" applyBorder="1" applyAlignment="1">
      <alignment horizontal="center" vertical="center" shrinkToFit="1"/>
    </xf>
    <xf numFmtId="0" fontId="15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0" fontId="15" fillId="0" borderId="22" xfId="0" applyFont="1" applyBorder="1">
      <alignment vertical="center"/>
    </xf>
    <xf numFmtId="3" fontId="12" fillId="3" borderId="49" xfId="3" applyNumberFormat="1" applyFont="1" applyFill="1" applyBorder="1" applyAlignment="1">
      <alignment vertical="center" shrinkToFit="1"/>
    </xf>
    <xf numFmtId="0" fontId="14" fillId="3" borderId="22" xfId="0" applyNumberFormat="1" applyFont="1" applyFill="1" applyBorder="1" applyAlignment="1">
      <alignment horizontal="center" vertical="center" wrapText="1"/>
    </xf>
    <xf numFmtId="176" fontId="18" fillId="3" borderId="62" xfId="0" applyNumberFormat="1" applyFont="1" applyFill="1" applyBorder="1">
      <alignment vertical="center"/>
    </xf>
    <xf numFmtId="176" fontId="17" fillId="3" borderId="24" xfId="0" applyNumberFormat="1" applyFont="1" applyFill="1" applyBorder="1">
      <alignment vertical="center"/>
    </xf>
    <xf numFmtId="176" fontId="17" fillId="3" borderId="21" xfId="0" applyNumberFormat="1" applyFont="1" applyFill="1" applyBorder="1">
      <alignment vertical="center"/>
    </xf>
    <xf numFmtId="176" fontId="19" fillId="3" borderId="24" xfId="0" applyNumberFormat="1" applyFont="1" applyFill="1" applyBorder="1">
      <alignment vertical="center"/>
    </xf>
    <xf numFmtId="176" fontId="19" fillId="3" borderId="25" xfId="0" applyNumberFormat="1" applyFont="1" applyFill="1" applyBorder="1">
      <alignment vertical="center"/>
    </xf>
    <xf numFmtId="176" fontId="19" fillId="3" borderId="21" xfId="0" applyNumberFormat="1" applyFont="1" applyFill="1" applyBorder="1">
      <alignment vertical="center"/>
    </xf>
    <xf numFmtId="176" fontId="19" fillId="4" borderId="25" xfId="0" applyNumberFormat="1" applyFont="1" applyFill="1" applyBorder="1">
      <alignment vertical="center"/>
    </xf>
    <xf numFmtId="0" fontId="14" fillId="2" borderId="50" xfId="0" applyNumberFormat="1" applyFont="1" applyFill="1" applyBorder="1" applyAlignment="1">
      <alignment horizontal="center" vertical="center" wrapText="1"/>
    </xf>
    <xf numFmtId="0" fontId="9" fillId="2" borderId="50" xfId="0" applyNumberFormat="1" applyFont="1" applyFill="1" applyBorder="1" applyAlignment="1">
      <alignment horizontal="center" vertical="center" wrapText="1"/>
    </xf>
    <xf numFmtId="177" fontId="18" fillId="0" borderId="25" xfId="0" applyNumberFormat="1" applyFont="1" applyFill="1" applyBorder="1">
      <alignment vertical="center"/>
    </xf>
    <xf numFmtId="177" fontId="18" fillId="0" borderId="21" xfId="0" applyNumberFormat="1" applyFont="1" applyFill="1" applyBorder="1">
      <alignment vertical="center"/>
    </xf>
    <xf numFmtId="176" fontId="17" fillId="0" borderId="34" xfId="0" applyNumberFormat="1" applyFont="1" applyBorder="1">
      <alignment vertical="center"/>
    </xf>
    <xf numFmtId="176" fontId="17" fillId="0" borderId="37" xfId="0" applyNumberFormat="1" applyFont="1" applyBorder="1">
      <alignment vertical="center"/>
    </xf>
    <xf numFmtId="177" fontId="19" fillId="0" borderId="34" xfId="0" applyNumberFormat="1" applyFont="1" applyBorder="1">
      <alignment vertical="center"/>
    </xf>
    <xf numFmtId="177" fontId="19" fillId="2" borderId="35" xfId="0" applyNumberFormat="1" applyFont="1" applyFill="1" applyBorder="1">
      <alignment vertical="center"/>
    </xf>
    <xf numFmtId="177" fontId="19" fillId="0" borderId="35" xfId="0" applyNumberFormat="1" applyFont="1" applyBorder="1">
      <alignment vertical="center"/>
    </xf>
    <xf numFmtId="177" fontId="18" fillId="0" borderId="35" xfId="0" applyNumberFormat="1" applyFont="1" applyFill="1" applyBorder="1">
      <alignment vertical="center"/>
    </xf>
    <xf numFmtId="177" fontId="18" fillId="0" borderId="37" xfId="0" applyNumberFormat="1" applyFont="1" applyFill="1" applyBorder="1">
      <alignment vertical="center"/>
    </xf>
    <xf numFmtId="177" fontId="19" fillId="0" borderId="37" xfId="0" applyNumberFormat="1" applyFont="1" applyBorder="1">
      <alignment vertical="center"/>
    </xf>
    <xf numFmtId="0" fontId="9" fillId="2" borderId="57" xfId="0" applyNumberFormat="1" applyFont="1" applyFill="1" applyBorder="1" applyAlignment="1">
      <alignment horizontal="center" vertical="center" wrapText="1"/>
    </xf>
    <xf numFmtId="176" fontId="19" fillId="0" borderId="37" xfId="0" applyNumberFormat="1" applyFont="1" applyBorder="1">
      <alignment vertical="center"/>
    </xf>
    <xf numFmtId="3" fontId="12" fillId="2" borderId="49" xfId="3" applyNumberFormat="1" applyFont="1" applyFill="1" applyBorder="1" applyAlignment="1">
      <alignment horizontal="left" vertical="center" indent="1" shrinkToFit="1"/>
    </xf>
    <xf numFmtId="0" fontId="18" fillId="0" borderId="20" xfId="0" applyFont="1" applyFill="1" applyBorder="1">
      <alignment vertical="center"/>
    </xf>
    <xf numFmtId="176" fontId="17" fillId="0" borderId="21" xfId="0" applyNumberFormat="1" applyFont="1" applyBorder="1">
      <alignment vertical="center"/>
    </xf>
    <xf numFmtId="3" fontId="20" fillId="2" borderId="32" xfId="3" applyNumberFormat="1" applyFont="1" applyFill="1" applyBorder="1" applyAlignment="1">
      <alignment horizontal="left" vertical="center" indent="1" shrinkToFit="1"/>
    </xf>
    <xf numFmtId="176" fontId="18" fillId="0" borderId="60" xfId="1" applyNumberFormat="1" applyFont="1" applyFill="1" applyBorder="1">
      <alignment vertical="center"/>
    </xf>
    <xf numFmtId="176" fontId="17" fillId="0" borderId="24" xfId="0" applyNumberFormat="1" applyFont="1" applyBorder="1">
      <alignment vertical="center"/>
    </xf>
    <xf numFmtId="176" fontId="17" fillId="0" borderId="25" xfId="0" applyNumberFormat="1" applyFont="1" applyBorder="1">
      <alignment vertical="center"/>
    </xf>
    <xf numFmtId="176" fontId="18" fillId="3" borderId="63" xfId="0" applyNumberFormat="1" applyFont="1" applyFill="1" applyBorder="1">
      <alignment vertical="center"/>
    </xf>
    <xf numFmtId="176" fontId="17" fillId="3" borderId="29" xfId="0" applyNumberFormat="1" applyFont="1" applyFill="1" applyBorder="1" applyAlignment="1">
      <alignment horizontal="right" vertical="center"/>
    </xf>
    <xf numFmtId="176" fontId="17" fillId="3" borderId="30" xfId="0" applyNumberFormat="1" applyFont="1" applyFill="1" applyBorder="1" applyAlignment="1">
      <alignment horizontal="right" vertical="center"/>
    </xf>
    <xf numFmtId="176" fontId="19" fillId="3" borderId="62" xfId="0" applyNumberFormat="1" applyFont="1" applyFill="1" applyBorder="1">
      <alignment vertical="center"/>
    </xf>
    <xf numFmtId="176" fontId="19" fillId="3" borderId="63" xfId="0" applyNumberFormat="1" applyFont="1" applyFill="1" applyBorder="1">
      <alignment vertical="center"/>
    </xf>
    <xf numFmtId="176" fontId="19" fillId="4" borderId="62" xfId="0" applyNumberFormat="1" applyFont="1" applyFill="1" applyBorder="1">
      <alignment vertical="center"/>
    </xf>
    <xf numFmtId="0" fontId="21" fillId="3" borderId="62" xfId="0" applyFont="1" applyFill="1" applyBorder="1">
      <alignment vertical="center"/>
    </xf>
    <xf numFmtId="176" fontId="21" fillId="3" borderId="28" xfId="0" applyNumberFormat="1" applyFont="1" applyFill="1" applyBorder="1">
      <alignment vertical="center"/>
    </xf>
    <xf numFmtId="176" fontId="21" fillId="3" borderId="30" xfId="0" applyNumberFormat="1" applyFont="1" applyFill="1" applyBorder="1">
      <alignment vertical="center"/>
    </xf>
    <xf numFmtId="176" fontId="17" fillId="3" borderId="28" xfId="0" applyNumberFormat="1" applyFont="1" applyFill="1" applyBorder="1">
      <alignment vertical="center"/>
    </xf>
    <xf numFmtId="176" fontId="17" fillId="0" borderId="28" xfId="0" applyNumberFormat="1" applyFont="1" applyBorder="1">
      <alignment vertical="center"/>
    </xf>
    <xf numFmtId="0" fontId="21" fillId="3" borderId="41" xfId="0" applyFont="1" applyFill="1" applyBorder="1">
      <alignment vertical="center"/>
    </xf>
    <xf numFmtId="176" fontId="21" fillId="3" borderId="42" xfId="0" applyNumberFormat="1" applyFont="1" applyFill="1" applyBorder="1">
      <alignment vertical="center"/>
    </xf>
    <xf numFmtId="176" fontId="21" fillId="3" borderId="43" xfId="0" applyNumberFormat="1" applyFont="1" applyFill="1" applyBorder="1">
      <alignment vertical="center"/>
    </xf>
    <xf numFmtId="176" fontId="17" fillId="3" borderId="44" xfId="1" applyNumberFormat="1" applyFont="1" applyFill="1" applyBorder="1" applyAlignment="1">
      <alignment horizontal="right" vertical="center" wrapText="1"/>
    </xf>
    <xf numFmtId="176" fontId="17" fillId="3" borderId="43" xfId="1" applyNumberFormat="1" applyFont="1" applyFill="1" applyBorder="1" applyAlignment="1">
      <alignment horizontal="right" vertical="center" wrapText="1"/>
    </xf>
    <xf numFmtId="176" fontId="17" fillId="3" borderId="42" xfId="0" applyNumberFormat="1" applyFont="1" applyFill="1" applyBorder="1">
      <alignment vertical="center"/>
    </xf>
    <xf numFmtId="0" fontId="20" fillId="8" borderId="0" xfId="0" applyFont="1" applyFill="1">
      <alignment vertical="center"/>
    </xf>
    <xf numFmtId="176" fontId="29" fillId="0" borderId="0" xfId="1" applyNumberFormat="1" applyFont="1" applyAlignment="1">
      <alignment horizontal="right" vertical="center"/>
    </xf>
    <xf numFmtId="41" fontId="29" fillId="0" borderId="0" xfId="1" applyFont="1" applyAlignment="1">
      <alignment horizontal="right" vertical="center"/>
    </xf>
    <xf numFmtId="0" fontId="29" fillId="0" borderId="0" xfId="0" applyFont="1">
      <alignment vertical="center"/>
    </xf>
    <xf numFmtId="41" fontId="29" fillId="0" borderId="0" xfId="1" applyFont="1">
      <alignment vertical="center"/>
    </xf>
    <xf numFmtId="177" fontId="11" fillId="0" borderId="0" xfId="0" applyNumberFormat="1" applyFont="1">
      <alignment vertical="center"/>
    </xf>
    <xf numFmtId="0" fontId="13" fillId="0" borderId="0" xfId="0" applyFont="1">
      <alignment vertical="center"/>
    </xf>
    <xf numFmtId="177" fontId="13" fillId="2" borderId="0" xfId="0" applyNumberFormat="1" applyFont="1" applyFill="1">
      <alignment vertical="center"/>
    </xf>
    <xf numFmtId="0" fontId="9" fillId="0" borderId="0" xfId="0" applyFont="1">
      <alignment vertical="center"/>
    </xf>
    <xf numFmtId="10" fontId="16" fillId="0" borderId="0" xfId="1" applyNumberFormat="1" applyFont="1">
      <alignment vertical="center"/>
    </xf>
    <xf numFmtId="176" fontId="11" fillId="0" borderId="0" xfId="1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76" fontId="11" fillId="0" borderId="0" xfId="0" applyNumberFormat="1" applyFont="1">
      <alignment vertical="center"/>
    </xf>
    <xf numFmtId="10" fontId="11" fillId="0" borderId="0" xfId="1" applyNumberFormat="1" applyFont="1" applyAlignment="1">
      <alignment horizontal="right" vertical="center"/>
    </xf>
    <xf numFmtId="176" fontId="11" fillId="2" borderId="0" xfId="0" applyNumberFormat="1" applyFont="1" applyFill="1">
      <alignment vertical="center"/>
    </xf>
    <xf numFmtId="0" fontId="30" fillId="8" borderId="0" xfId="0" applyFont="1" applyFill="1" applyAlignment="1"/>
    <xf numFmtId="0" fontId="9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177" fontId="9" fillId="0" borderId="0" xfId="0" applyNumberFormat="1" applyFont="1">
      <alignment vertical="center"/>
    </xf>
  </cellXfs>
  <cellStyles count="4">
    <cellStyle name="쉼표 [0]" xfId="1" builtinId="6"/>
    <cellStyle name="표준" xfId="0" builtinId="0"/>
    <cellStyle name="표준 2 22" xfId="2"/>
    <cellStyle name="표준_2003년결산서(기본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&#44208;&#49328;/6&#50900;&#44208;&#49328;/&#44208;&#49328;&#49436;/&#44208;&#49328;&#49436;&#50504;/1.%20&#50672;&#44208;_2019.2Q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결BS(공시용)"/>
      <sheetName val="연결IS(공시용)"/>
      <sheetName val="연결재무상태표"/>
      <sheetName val="연결손익계산서"/>
      <sheetName val="연결자본변동표"/>
      <sheetName val="연결현금흐름표"/>
      <sheetName val="연결 CF(공시용)"/>
      <sheetName val="2017 연결조정2 "/>
      <sheetName val="2016 연결조정1"/>
      <sheetName val="2014 연결조정1"/>
      <sheetName val="KTO(2016중단손익반영IS)"/>
      <sheetName val="2016 연결조정2"/>
      <sheetName val="2015 연결조정"/>
      <sheetName val="기초연결조정(수정반영)"/>
      <sheetName val="GKL_CE"/>
      <sheetName val="2018 연결조정1"/>
      <sheetName val="2017 연결조정1"/>
      <sheetName val="2018 연결조정2"/>
      <sheetName val="연결정산표"/>
      <sheetName val="연결CF정산표"/>
      <sheetName val="2019 연결조정1"/>
      <sheetName val="2019 연결조정2 "/>
      <sheetName val="KTO-FS"/>
      <sheetName val="GKLBS"/>
      <sheetName val="GKLIS"/>
      <sheetName val="KTO파트너스-FS"/>
      <sheetName val="KTO_CF"/>
      <sheetName val="GKL_CF"/>
      <sheetName val="1- 가. 기관일반사항"/>
      <sheetName val="1-나. 기관조직구조"/>
      <sheetName val="1-다.업무개요 및 현황"/>
      <sheetName val="1-다.정원대현원표"/>
      <sheetName val="2-가. 감사인의 감사의견"/>
      <sheetName val="2- 나. 재무현황 "/>
      <sheetName val="2-다. 재산손익변동추세"/>
      <sheetName val="2-라. 결산주요지표분석 "/>
      <sheetName val="★"/>
      <sheetName val="3-가. 손익증감요인분석표"/>
      <sheetName val="3-나. 재무제표구성비율표"/>
      <sheetName val="3-다. 비율분석표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256D OUT TAT"/>
      <sheetName val="1.현금예금"/>
      <sheetName val="1.현금및현금성자산"/>
      <sheetName val="256D_OUT_TAT"/>
      <sheetName val="Sheet1"/>
      <sheetName val="3ND 64M"/>
      <sheetName val="SUB9601"/>
      <sheetName val="FAB4생산"/>
      <sheetName val="6)Matl analysis"/>
      <sheetName val="1)Assumptions"/>
      <sheetName val="Trans"/>
      <sheetName val="선급금(에프)"/>
      <sheetName val="RUL2"/>
      <sheetName val="1.BS"/>
      <sheetName val="2.PL"/>
      <sheetName val="은행"/>
      <sheetName val="BS"/>
      <sheetName val="개발담당자 "/>
      <sheetName val="종합2"/>
      <sheetName val="May."/>
      <sheetName val="재무상태변동표"/>
      <sheetName val="선급비용"/>
      <sheetName val="#REF"/>
      <sheetName val="개인별장비관리"/>
      <sheetName val="항목(1)"/>
      <sheetName val="수리결과"/>
      <sheetName val="hitachi"/>
      <sheetName val="제품별"/>
      <sheetName val="국영"/>
      <sheetName val="asy_o"/>
      <sheetName val="95TOTREV"/>
      <sheetName val="FAB"/>
      <sheetName val="시실누(모) "/>
      <sheetName val="중장SR"/>
      <sheetName val="공용정보"/>
      <sheetName val="Low YLD Reject"/>
      <sheetName val="국산화"/>
      <sheetName val="FOB발"/>
      <sheetName val="ALL"/>
      <sheetName val="서류검사"/>
      <sheetName val="SSMITM"/>
      <sheetName val="예적금"/>
      <sheetName val="BAY실적"/>
      <sheetName val="data_MM"/>
      <sheetName val="지수"/>
      <sheetName val="960318-1"/>
      <sheetName val="fab_o"/>
      <sheetName val="data (누계)"/>
      <sheetName val="data(실적)"/>
      <sheetName val="data (전년동기)"/>
      <sheetName val="통계자료"/>
      <sheetName val="수요일"/>
      <sheetName val="금요일"/>
      <sheetName val="취합"/>
      <sheetName val="설비운영"/>
      <sheetName val="shutt_bi"/>
      <sheetName val="품의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6월인원"/>
      <sheetName val="ASP"/>
      <sheetName val="CHIP_O"/>
      <sheetName val="FAB_I"/>
      <sheetName val="FRT_O"/>
      <sheetName val="PKG_I"/>
      <sheetName val="FT_금액"/>
      <sheetName val="YIELD"/>
      <sheetName val="DDR"/>
      <sheetName val="장비목록"/>
      <sheetName val="원가관리"/>
      <sheetName val="내역서"/>
      <sheetName val="DATA-2001"/>
      <sheetName val="자재 집계표"/>
      <sheetName val="BOM"/>
      <sheetName val="summary"/>
      <sheetName val="HSA"/>
      <sheetName val="현우실적"/>
      <sheetName val="Aries_all_char"/>
      <sheetName val="StepperValues"/>
      <sheetName val="TG9504"/>
      <sheetName val="Ref2"/>
      <sheetName val="3-1-4 교_x0002__x0000_数8"/>
      <sheetName val=""/>
      <sheetName val="Credit Calc"/>
      <sheetName val="FAB2_Á_x0000_"/>
      <sheetName val="F4-F7"/>
      <sheetName val="CAPA분석 360K"/>
      <sheetName val="F5"/>
      <sheetName val="소특"/>
      <sheetName val="팀별"/>
      <sheetName val="J"/>
      <sheetName val="카드키식수내역"/>
      <sheetName val="8)중점관리장비현황"/>
      <sheetName val="현재"/>
      <sheetName val="3-1-4 교_x0002_"/>
      <sheetName val="鄴ႄ뛶棕饭䌋±ONFMRENCE)"/>
      <sheetName val=" 55 BA 장입기 091203.xlsx"/>
      <sheetName val="입력DATA"/>
      <sheetName val="Vendor"/>
      <sheetName val="조명투자및환수계획"/>
      <sheetName val="제조중간결과"/>
      <sheetName val="입찰내역 발주처 양식"/>
      <sheetName val="견적을지"/>
      <sheetName val="목표세부명세"/>
      <sheetName val="장기차입금"/>
      <sheetName val="Source"/>
      <sheetName val="Sheet4"/>
      <sheetName val="불합리 적출 및 관리"/>
      <sheetName val="Controls"/>
      <sheetName val="부품별 매입현황"/>
      <sheetName val="FAB2_Á_x005f_x0000_"/>
      <sheetName val="Cgs계산값1"/>
      <sheetName val="기본 상수"/>
      <sheetName val="FAB2_Á?"/>
      <sheetName val="data"/>
      <sheetName val="DRT102"/>
      <sheetName val="DRT502"/>
      <sheetName val="3-1-4 교_x0002_?数8"/>
      <sheetName val="저항"/>
      <sheetName val="POWER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ELECTRIC"/>
      <sheetName val="CTEMCOST"/>
      <sheetName val="SCHEDULE"/>
      <sheetName val="sum"/>
      <sheetName val="XY tilt 2nd"/>
      <sheetName val="1. Angle confirm"/>
      <sheetName val="Var."/>
      <sheetName val="R"/>
      <sheetName val="정리"/>
      <sheetName val="보고서"/>
      <sheetName val="L2"/>
      <sheetName val="L1"/>
      <sheetName val="Map"/>
      <sheetName val="FAB2_Á_"/>
      <sheetName val="국내"/>
      <sheetName val="FAB2_Á_x005f_x005f_x005f_x005f_x005f_x005f_x005f_x005f_"/>
      <sheetName val="Array PI"/>
      <sheetName val="Cgs계산식1"/>
      <sheetName val="Pandora"/>
      <sheetName val="VIZIO DA가격"/>
      <sheetName val="기타 DA가격"/>
      <sheetName val="LGE DA가격"/>
      <sheetName val="잉여처분"/>
      <sheetName val="Prices"/>
      <sheetName val="DATA6"/>
      <sheetName val="지우지말것"/>
      <sheetName val="B"/>
      <sheetName val="96재료"/>
      <sheetName val="category"/>
      <sheetName val="3-1-4 교_x005f_x0002_"/>
      <sheetName val="X13"/>
      <sheetName val="Sapphire"/>
      <sheetName val="TOEIC기준점수"/>
      <sheetName val="MatchCode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외화금융(97-03)"/>
      <sheetName val="MOTOR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6F8"/>
      <sheetName val="생산직"/>
      <sheetName val="단일장비탐색1"/>
      <sheetName val="일위목록"/>
      <sheetName val="간접비계산"/>
      <sheetName val="Sheet1 (2)"/>
      <sheetName val="연수원"/>
      <sheetName val="Hynix &amp; SYS IC Co"/>
      <sheetName val="Code 2"/>
      <sheetName val="FACTOR"/>
      <sheetName val="MP01"/>
      <sheetName val="atd"/>
      <sheetName val="atm"/>
      <sheetName val="표지"/>
      <sheetName val="PKG_O"/>
      <sheetName val="BEST"/>
      <sheetName val="수정시산표"/>
      <sheetName val="ORIGINAL"/>
      <sheetName val="장비명"/>
      <sheetName val="영업본부US$실적 (2)"/>
      <sheetName val="BTS-시범물량"/>
      <sheetName val="ABUT수량-A1"/>
      <sheetName val="Sheet6"/>
      <sheetName val="3-1-4 교_x0002__数8"/>
      <sheetName val="작업공사목록"/>
      <sheetName val="3-1-4 교_x005f_x005f_x005f_x0002__x005f_x005f_x000"/>
      <sheetName val="3-1-4 교_x005f_x0002__数8"/>
      <sheetName val="3-1-4 ɐ_x0000__x0000__x0000_␀"/>
      <sheetName val="PwC"/>
      <sheetName val="Co_Scoresheet_FY104Q"/>
      <sheetName val="PopCache"/>
      <sheetName val="3-1-4 ɐ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コントロールパネル"/>
      <sheetName val="데이터유효성"/>
      <sheetName val="공정분류기준"/>
      <sheetName val="별첨4_전담운영PM(1)"/>
      <sheetName val="차량실적1"/>
      <sheetName val="PC%계산"/>
      <sheetName val="9-1차이내역"/>
      <sheetName val="9609Aß"/>
      <sheetName val="TEMP1"/>
      <sheetName val="TEMP2"/>
      <sheetName val="99선급비용"/>
      <sheetName val="VLOOKUP"/>
      <sheetName val="일위대가표"/>
      <sheetName val="EQUIP LIST"/>
      <sheetName val="유효성"/>
      <sheetName val="TFT 측정(2)"/>
      <sheetName val="사유 구분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자재_집계표"/>
      <sheetName val="시실누(모)_"/>
      <sheetName val="Credit_Calc"/>
      <sheetName val="CAPA분석_360K"/>
      <sheetName val="3-1-4_교数8"/>
      <sheetName val="입찰내역_발주처_양식"/>
      <sheetName val="3-1-4_교"/>
      <sheetName val="_55_BA_장입기_091203_xlsx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FAB2_Á_x005f_x005f_x005f_x005f_"/>
      <sheetName val="14.1&quot; Cst 변화"/>
      <sheetName val="계조에 따른 특성"/>
      <sheetName val="인력관리_Code"/>
      <sheetName val="PIPING"/>
      <sheetName val="Total-P&amp;L(Local)"/>
      <sheetName val="키워드"/>
      <sheetName val="THIN"/>
      <sheetName val="한국단가계약표"/>
      <sheetName val="무상 Part List(BW)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불합리_적출_및_관리"/>
      <sheetName val="부품별_매입현황"/>
      <sheetName val="기본_상수"/>
      <sheetName val="3-1-4_교?数8"/>
      <sheetName val="TFT_저항"/>
      <sheetName val="3-1-4_교_x005f_x0002__x005f_x0000_数8"/>
      <sheetName val="F-T_Voltage"/>
      <sheetName val="XY_tilt_2nd"/>
      <sheetName val="1__Angle_confirm"/>
      <sheetName val="Var_"/>
      <sheetName val="Array_PI"/>
      <sheetName val="VIZIO_DA가격"/>
      <sheetName val="기타_DA가격"/>
      <sheetName val="LGE_DA가격"/>
      <sheetName val="3-1-4_교_x005f_x0002_"/>
      <sheetName val="영업본부US$실적_(2)"/>
      <sheetName val="2)인력관리_Code_Flash"/>
      <sheetName val="※ 참고사항"/>
      <sheetName val="건물"/>
      <sheetName val="일년TOTAL"/>
      <sheetName val=" T3B-SN SOD SKIP + SIGE No Dela"/>
      <sheetName val="앞면인쇄후180도_회전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차수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목록"/>
      <sheetName val="자료"/>
      <sheetName val="임시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시산표"/>
      <sheetName val="정산표"/>
      <sheetName val="A"/>
      <sheetName val="환율"/>
      <sheetName val="FY-07 Personal Property Tax"/>
      <sheetName val="FY-07 Real Property Tax"/>
      <sheetName val="Fcst Summary"/>
      <sheetName val="June01brio sort"/>
      <sheetName val="Period Pivot Summary"/>
      <sheetName val="Summary_by_Account"/>
      <sheetName val="Cube by Product Line"/>
      <sheetName val="공문"/>
      <sheetName val="1_汇总"/>
      <sheetName val="担当工程师"/>
      <sheetName val="반입시나리오(area별 조정)"/>
      <sheetName val="기준정보"/>
      <sheetName val="Low_YLD_Reject"/>
      <sheetName val="data_(누계)"/>
      <sheetName val="data_(전년동기)"/>
      <sheetName val="해외출자현황(원본틀)"/>
      <sheetName val="工作表"/>
      <sheetName val="2공장"/>
      <sheetName val="3공장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8"/>
  <sheetViews>
    <sheetView showGridLines="0" tabSelected="1" view="pageBreakPreview" zoomScaleNormal="100" zoomScaleSheetLayoutView="100" workbookViewId="0">
      <selection activeCell="C16" sqref="C16"/>
    </sheetView>
  </sheetViews>
  <sheetFormatPr defaultRowHeight="18.75" customHeight="1"/>
  <cols>
    <col min="1" max="1" width="38.5" style="323" customWidth="1"/>
    <col min="2" max="2" width="8.625" style="324" hidden="1" customWidth="1"/>
    <col min="3" max="4" width="17.75" style="317" customWidth="1"/>
    <col min="5" max="5" width="18.5" style="318" customWidth="1"/>
    <col min="6" max="6" width="18.875" style="312" customWidth="1"/>
    <col min="7" max="8" width="20" style="312" hidden="1" customWidth="1"/>
    <col min="9" max="9" width="17" style="325" hidden="1" customWidth="1"/>
    <col min="10" max="10" width="21.625" style="314" hidden="1" customWidth="1"/>
    <col min="11" max="11" width="17" style="325" hidden="1" customWidth="1"/>
    <col min="12" max="12" width="21.625" style="314" hidden="1" customWidth="1"/>
    <col min="13" max="13" width="17" style="326" hidden="1" customWidth="1"/>
    <col min="14" max="16384" width="9" style="85"/>
  </cols>
  <sheetData>
    <row r="1" spans="1:13" s="4" customFormat="1" ht="31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</row>
    <row r="2" spans="1:13" s="8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</row>
    <row r="3" spans="1:13" s="8" customFormat="1" ht="20.25" customHeight="1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5"/>
      <c r="K3" s="5"/>
      <c r="L3" s="6"/>
      <c r="M3" s="9"/>
    </row>
    <row r="4" spans="1:13" s="8" customFormat="1" ht="19.5" customHeight="1" thickBot="1">
      <c r="A4" s="10" t="s">
        <v>4</v>
      </c>
      <c r="B4" s="11"/>
      <c r="C4" s="12"/>
      <c r="D4" s="12"/>
      <c r="E4" s="13"/>
      <c r="F4" s="14" t="s">
        <v>5</v>
      </c>
      <c r="G4" s="15"/>
      <c r="H4" s="15"/>
      <c r="I4" s="16"/>
      <c r="J4" s="17"/>
      <c r="K4" s="16"/>
      <c r="L4" s="17" t="s">
        <v>6</v>
      </c>
      <c r="M4" s="18"/>
    </row>
    <row r="5" spans="1:13" s="8" customFormat="1" ht="15.95" customHeight="1">
      <c r="A5" s="19" t="s">
        <v>7</v>
      </c>
      <c r="B5" s="20" t="s">
        <v>8</v>
      </c>
      <c r="C5" s="21" t="s">
        <v>9</v>
      </c>
      <c r="D5" s="22"/>
      <c r="E5" s="21" t="s">
        <v>10</v>
      </c>
      <c r="F5" s="23"/>
      <c r="G5" s="24" t="s">
        <v>11</v>
      </c>
      <c r="H5" s="25"/>
      <c r="I5" s="26" t="s">
        <v>12</v>
      </c>
      <c r="J5" s="27"/>
      <c r="K5" s="26" t="s">
        <v>13</v>
      </c>
      <c r="L5" s="28"/>
      <c r="M5" s="29" t="s">
        <v>14</v>
      </c>
    </row>
    <row r="6" spans="1:13" s="40" customFormat="1" ht="15.95" customHeight="1" thickBot="1">
      <c r="A6" s="30"/>
      <c r="B6" s="31"/>
      <c r="C6" s="32" t="s">
        <v>15</v>
      </c>
      <c r="D6" s="32"/>
      <c r="E6" s="32" t="s">
        <v>16</v>
      </c>
      <c r="F6" s="33"/>
      <c r="G6" s="34" t="s">
        <v>17</v>
      </c>
      <c r="H6" s="35"/>
      <c r="I6" s="36" t="s">
        <v>17</v>
      </c>
      <c r="J6" s="37"/>
      <c r="K6" s="36" t="s">
        <v>15</v>
      </c>
      <c r="L6" s="38"/>
      <c r="M6" s="39" t="s">
        <v>15</v>
      </c>
    </row>
    <row r="7" spans="1:13" s="53" customFormat="1" ht="17.100000000000001" customHeight="1">
      <c r="A7" s="41" t="s">
        <v>18</v>
      </c>
      <c r="B7" s="42">
        <v>1000000000</v>
      </c>
      <c r="C7" s="43"/>
      <c r="D7" s="44"/>
      <c r="E7" s="45"/>
      <c r="F7" s="46"/>
      <c r="G7" s="47"/>
      <c r="H7" s="48"/>
      <c r="I7" s="49"/>
      <c r="J7" s="50"/>
      <c r="K7" s="49"/>
      <c r="L7" s="51"/>
      <c r="M7" s="52"/>
    </row>
    <row r="8" spans="1:13" s="66" customFormat="1" ht="17.100000000000001" customHeight="1">
      <c r="A8" s="54" t="s">
        <v>19</v>
      </c>
      <c r="B8" s="55">
        <v>1030000000</v>
      </c>
      <c r="C8" s="56"/>
      <c r="D8" s="57">
        <f>SUM(D9,D23,D42,D63,D88,D94,D108)</f>
        <v>796780395205</v>
      </c>
      <c r="E8" s="58"/>
      <c r="F8" s="59">
        <v>745973673957</v>
      </c>
      <c r="G8" s="60"/>
      <c r="H8" s="61">
        <v>713159778800</v>
      </c>
      <c r="I8" s="62"/>
      <c r="J8" s="63">
        <f>J9+J23+J42+J63+J88+J94+J108</f>
        <v>682548635126</v>
      </c>
      <c r="K8" s="62"/>
      <c r="L8" s="64">
        <f>L9+L23+L42+L63+L88+L94+L108</f>
        <v>616911619459</v>
      </c>
      <c r="M8" s="65"/>
    </row>
    <row r="9" spans="1:13" s="66" customFormat="1" ht="17.100000000000001" customHeight="1">
      <c r="A9" s="67" t="s">
        <v>20</v>
      </c>
      <c r="B9" s="68">
        <v>1030500000</v>
      </c>
      <c r="C9" s="69"/>
      <c r="D9" s="70">
        <f>SUM(D10:D22)</f>
        <v>168685908346</v>
      </c>
      <c r="E9" s="69"/>
      <c r="F9" s="71">
        <v>144199981131</v>
      </c>
      <c r="G9" s="72"/>
      <c r="H9" s="73">
        <v>120546437491</v>
      </c>
      <c r="I9" s="74"/>
      <c r="J9" s="75">
        <f>J10+J15</f>
        <v>109486475622</v>
      </c>
      <c r="K9" s="74"/>
      <c r="L9" s="76">
        <f>L10+L15</f>
        <v>160976777283</v>
      </c>
      <c r="M9" s="77"/>
    </row>
    <row r="10" spans="1:13" ht="17.100000000000001" customHeight="1">
      <c r="A10" s="79" t="s">
        <v>21</v>
      </c>
      <c r="B10" s="80">
        <v>1030503000</v>
      </c>
      <c r="C10" s="69"/>
      <c r="D10" s="78">
        <f>SUM(C11:C14)</f>
        <v>168685908346</v>
      </c>
      <c r="E10" s="69"/>
      <c r="F10" s="81">
        <v>144199981131</v>
      </c>
      <c r="G10" s="72"/>
      <c r="H10" s="73">
        <v>115945098442</v>
      </c>
      <c r="I10" s="74"/>
      <c r="J10" s="77">
        <f>SUM(I11:I14)</f>
        <v>84486475622</v>
      </c>
      <c r="K10" s="74"/>
      <c r="L10" s="82">
        <f>SUM(K11:K14)</f>
        <v>122686749630</v>
      </c>
      <c r="M10" s="77"/>
    </row>
    <row r="11" spans="1:13" ht="17.100000000000001" customHeight="1">
      <c r="A11" s="86" t="s">
        <v>22</v>
      </c>
      <c r="B11" s="80">
        <v>1030503040</v>
      </c>
      <c r="C11" s="69">
        <v>87249458008</v>
      </c>
      <c r="D11" s="78"/>
      <c r="E11" s="69">
        <v>114056591803</v>
      </c>
      <c r="F11" s="81"/>
      <c r="G11" s="87">
        <v>77334980391</v>
      </c>
      <c r="H11" s="88"/>
      <c r="I11" s="74">
        <v>82328409546</v>
      </c>
      <c r="J11" s="77"/>
      <c r="K11" s="74">
        <f>61178126057+10020538026</f>
        <v>71198664083</v>
      </c>
      <c r="L11" s="82"/>
      <c r="M11" s="77">
        <f>61178126057+10020538026</f>
        <v>71198664083</v>
      </c>
    </row>
    <row r="12" spans="1:13" ht="17.100000000000001" customHeight="1">
      <c r="A12" s="86" t="s">
        <v>23</v>
      </c>
      <c r="B12" s="80"/>
      <c r="C12" s="69">
        <v>-2656915443</v>
      </c>
      <c r="D12" s="78"/>
      <c r="E12" s="69">
        <v>-872521245</v>
      </c>
      <c r="F12" s="81"/>
      <c r="G12" s="87"/>
      <c r="H12" s="88"/>
      <c r="I12" s="74"/>
      <c r="J12" s="77"/>
      <c r="K12" s="74"/>
      <c r="L12" s="82"/>
      <c r="M12" s="77"/>
    </row>
    <row r="13" spans="1:13" ht="17.100000000000001" customHeight="1">
      <c r="A13" s="86" t="s">
        <v>24</v>
      </c>
      <c r="B13" s="80">
        <v>1030503080</v>
      </c>
      <c r="C13" s="69">
        <v>84093365781</v>
      </c>
      <c r="D13" s="78"/>
      <c r="E13" s="69">
        <v>31015910573</v>
      </c>
      <c r="F13" s="81"/>
      <c r="G13" s="87">
        <v>38610118051</v>
      </c>
      <c r="H13" s="88"/>
      <c r="I13" s="74">
        <v>2158066076</v>
      </c>
      <c r="J13" s="77"/>
      <c r="K13" s="74">
        <v>51488085547</v>
      </c>
      <c r="L13" s="82"/>
      <c r="M13" s="77">
        <v>51488085547</v>
      </c>
    </row>
    <row r="14" spans="1:13" ht="17.100000000000001" customHeight="1">
      <c r="A14" s="86" t="s">
        <v>23</v>
      </c>
      <c r="B14" s="80"/>
      <c r="C14" s="69" t="s">
        <v>25</v>
      </c>
      <c r="D14" s="78"/>
      <c r="E14" s="69" t="s">
        <v>26</v>
      </c>
      <c r="F14" s="81"/>
      <c r="G14" s="87"/>
      <c r="H14" s="88"/>
      <c r="I14" s="74"/>
      <c r="J14" s="77"/>
      <c r="K14" s="74"/>
      <c r="L14" s="82"/>
      <c r="M14" s="77"/>
    </row>
    <row r="15" spans="1:13" ht="17.100000000000001" customHeight="1">
      <c r="A15" s="79" t="s">
        <v>27</v>
      </c>
      <c r="B15" s="80">
        <v>1030506000</v>
      </c>
      <c r="C15" s="69"/>
      <c r="D15" s="78">
        <f>SUM(C16:C22)</f>
        <v>0</v>
      </c>
      <c r="E15" s="69"/>
      <c r="F15" s="81">
        <v>0</v>
      </c>
      <c r="G15" s="72"/>
      <c r="H15" s="73">
        <v>4601339049</v>
      </c>
      <c r="I15" s="74" t="s">
        <v>25</v>
      </c>
      <c r="J15" s="77">
        <f>SUM(I18:I22)</f>
        <v>25000000000</v>
      </c>
      <c r="K15" s="74" t="s">
        <v>28</v>
      </c>
      <c r="L15" s="89">
        <f>SUM(K18:K22)</f>
        <v>38290027653</v>
      </c>
      <c r="M15" s="77" t="s">
        <v>29</v>
      </c>
    </row>
    <row r="16" spans="1:13" ht="17.100000000000001" customHeight="1">
      <c r="A16" s="86" t="s">
        <v>30</v>
      </c>
      <c r="B16" s="80">
        <v>1030503121</v>
      </c>
      <c r="C16" s="69">
        <v>4164775083</v>
      </c>
      <c r="D16" s="78"/>
      <c r="E16" s="69">
        <v>3439080472</v>
      </c>
      <c r="F16" s="81"/>
      <c r="G16" s="72">
        <v>37116649586</v>
      </c>
      <c r="H16" s="73"/>
      <c r="I16" s="74"/>
      <c r="J16" s="77"/>
      <c r="K16" s="74"/>
      <c r="L16" s="89"/>
      <c r="M16" s="77"/>
    </row>
    <row r="17" spans="1:13" ht="17.100000000000001" customHeight="1">
      <c r="A17" s="86" t="s">
        <v>23</v>
      </c>
      <c r="B17" s="80" t="s">
        <v>31</v>
      </c>
      <c r="C17" s="69">
        <v>-4164775083</v>
      </c>
      <c r="D17" s="78"/>
      <c r="E17" s="69">
        <v>-3439080472</v>
      </c>
      <c r="F17" s="81"/>
      <c r="G17" s="72">
        <v>-32515310537</v>
      </c>
      <c r="H17" s="73"/>
      <c r="I17" s="74"/>
      <c r="J17" s="77"/>
      <c r="K17" s="74"/>
      <c r="L17" s="89"/>
      <c r="M17" s="77"/>
    </row>
    <row r="18" spans="1:13" ht="17.100000000000001" customHeight="1">
      <c r="A18" s="86" t="s">
        <v>32</v>
      </c>
      <c r="B18" s="80">
        <v>1030506040</v>
      </c>
      <c r="C18" s="69">
        <v>0</v>
      </c>
      <c r="D18" s="78"/>
      <c r="E18" s="69">
        <v>0</v>
      </c>
      <c r="F18" s="81"/>
      <c r="G18" s="72"/>
      <c r="H18" s="73"/>
      <c r="I18" s="91">
        <v>25000000000</v>
      </c>
      <c r="J18" s="77"/>
      <c r="K18" s="91" t="s">
        <v>33</v>
      </c>
      <c r="L18" s="82"/>
      <c r="M18" s="92" t="s">
        <v>34</v>
      </c>
    </row>
    <row r="19" spans="1:13" ht="17.100000000000001" customHeight="1">
      <c r="A19" s="86" t="s">
        <v>35</v>
      </c>
      <c r="B19" s="80">
        <v>1030506080</v>
      </c>
      <c r="C19" s="69"/>
      <c r="D19" s="78"/>
      <c r="E19" s="69"/>
      <c r="F19" s="81"/>
      <c r="G19" s="72"/>
      <c r="H19" s="73"/>
      <c r="I19" s="74"/>
      <c r="J19" s="77"/>
      <c r="K19" s="74"/>
      <c r="L19" s="82"/>
      <c r="M19" s="77"/>
    </row>
    <row r="20" spans="1:13" ht="17.100000000000001" customHeight="1">
      <c r="A20" s="86" t="s">
        <v>36</v>
      </c>
      <c r="B20" s="80">
        <v>1030506120</v>
      </c>
      <c r="C20" s="69"/>
      <c r="D20" s="78"/>
      <c r="E20" s="69"/>
      <c r="F20" s="81"/>
      <c r="G20" s="72"/>
      <c r="H20" s="73"/>
      <c r="I20" s="74"/>
      <c r="J20" s="77"/>
      <c r="K20" s="74"/>
      <c r="L20" s="82"/>
      <c r="M20" s="77"/>
    </row>
    <row r="21" spans="1:13" ht="17.100000000000001" customHeight="1">
      <c r="A21" s="86" t="s">
        <v>37</v>
      </c>
      <c r="B21" s="80">
        <v>1030506160</v>
      </c>
      <c r="C21" s="69"/>
      <c r="D21" s="78"/>
      <c r="E21" s="69"/>
      <c r="F21" s="81"/>
      <c r="G21" s="72"/>
      <c r="H21" s="73"/>
      <c r="I21" s="74"/>
      <c r="J21" s="77"/>
      <c r="K21" s="91">
        <v>60000000000</v>
      </c>
      <c r="L21" s="82"/>
      <c r="M21" s="92">
        <v>60000000000</v>
      </c>
    </row>
    <row r="22" spans="1:13" ht="17.100000000000001" customHeight="1">
      <c r="A22" s="86" t="s">
        <v>23</v>
      </c>
      <c r="B22" s="80" t="s">
        <v>38</v>
      </c>
      <c r="C22" s="69"/>
      <c r="D22" s="78"/>
      <c r="E22" s="69"/>
      <c r="F22" s="81"/>
      <c r="G22" s="72"/>
      <c r="H22" s="73"/>
      <c r="I22" s="74"/>
      <c r="J22" s="77"/>
      <c r="K22" s="74">
        <v>-21709972347</v>
      </c>
      <c r="L22" s="82"/>
      <c r="M22" s="77">
        <v>-21709972347</v>
      </c>
    </row>
    <row r="23" spans="1:13" s="94" customFormat="1" ht="17.100000000000001" customHeight="1">
      <c r="A23" s="93" t="s">
        <v>39</v>
      </c>
      <c r="B23" s="68">
        <v>1031000000</v>
      </c>
      <c r="C23" s="69"/>
      <c r="D23" s="70">
        <f>SUM(D24:D41)</f>
        <v>421978190523</v>
      </c>
      <c r="E23" s="69"/>
      <c r="F23" s="71">
        <v>418516522612</v>
      </c>
      <c r="G23" s="72"/>
      <c r="H23" s="73">
        <v>396600809976</v>
      </c>
      <c r="I23" s="74"/>
      <c r="J23" s="77">
        <f>J24+J25+J26+J27+J35+J38</f>
        <v>355853495147</v>
      </c>
      <c r="K23" s="74"/>
      <c r="L23" s="82">
        <v>285243211247</v>
      </c>
      <c r="M23" s="77"/>
    </row>
    <row r="24" spans="1:13" ht="17.100000000000001" customHeight="1">
      <c r="A24" s="79" t="s">
        <v>40</v>
      </c>
      <c r="B24" s="80">
        <v>1031003000</v>
      </c>
      <c r="C24" s="69"/>
      <c r="D24" s="95">
        <v>260480211772</v>
      </c>
      <c r="E24" s="69"/>
      <c r="F24" s="96">
        <v>112000000000</v>
      </c>
      <c r="G24" s="97"/>
      <c r="H24" s="98">
        <v>100301590858</v>
      </c>
      <c r="I24" s="74"/>
      <c r="J24" s="77">
        <v>55147743081</v>
      </c>
      <c r="K24" s="74"/>
      <c r="L24" s="99">
        <v>0</v>
      </c>
      <c r="M24" s="77"/>
    </row>
    <row r="25" spans="1:13" ht="17.100000000000001" customHeight="1">
      <c r="A25" s="79" t="s">
        <v>41</v>
      </c>
      <c r="B25" s="80">
        <v>1031006000</v>
      </c>
      <c r="C25" s="69" t="s">
        <v>42</v>
      </c>
      <c r="D25" s="69">
        <v>0</v>
      </c>
      <c r="E25" s="69" t="s">
        <v>26</v>
      </c>
      <c r="F25" s="81">
        <v>0</v>
      </c>
      <c r="G25" s="72" t="s">
        <v>26</v>
      </c>
      <c r="H25" s="73">
        <v>81995921483</v>
      </c>
      <c r="I25" s="91" t="s">
        <v>34</v>
      </c>
      <c r="J25" s="77">
        <v>1592640092</v>
      </c>
      <c r="K25" s="91" t="s">
        <v>34</v>
      </c>
      <c r="L25" s="82">
        <v>59756696510</v>
      </c>
      <c r="M25" s="92">
        <v>59756696510</v>
      </c>
    </row>
    <row r="26" spans="1:13" s="111" customFormat="1" ht="17.100000000000001" customHeight="1" thickBot="1">
      <c r="A26" s="100" t="s">
        <v>43</v>
      </c>
      <c r="B26" s="101">
        <v>1031009000</v>
      </c>
      <c r="C26" s="102"/>
      <c r="D26" s="103">
        <v>784055000</v>
      </c>
      <c r="E26" s="102"/>
      <c r="F26" s="104">
        <v>22195000</v>
      </c>
      <c r="G26" s="105"/>
      <c r="H26" s="106">
        <v>10068276018</v>
      </c>
      <c r="I26" s="107"/>
      <c r="J26" s="108"/>
      <c r="K26" s="107"/>
      <c r="L26" s="109">
        <v>57255000</v>
      </c>
      <c r="M26" s="108"/>
    </row>
    <row r="27" spans="1:13" s="53" customFormat="1" ht="16.350000000000001" customHeight="1">
      <c r="A27" s="79" t="s">
        <v>44</v>
      </c>
      <c r="B27" s="80">
        <v>1031012000</v>
      </c>
      <c r="C27" s="112"/>
      <c r="D27" s="78">
        <f>SUM(C28:C34)</f>
        <v>5633273751</v>
      </c>
      <c r="E27" s="112"/>
      <c r="F27" s="81">
        <v>5413677612</v>
      </c>
      <c r="G27" s="97"/>
      <c r="H27" s="98">
        <v>4219621617</v>
      </c>
      <c r="I27" s="74"/>
      <c r="J27" s="77">
        <f>SUM(I31:I34)</f>
        <v>2836542643</v>
      </c>
      <c r="K27" s="74"/>
      <c r="L27" s="82">
        <f>SUM(K31:K34)</f>
        <v>3018692602</v>
      </c>
      <c r="M27" s="77"/>
    </row>
    <row r="28" spans="1:13" ht="16.350000000000001" customHeight="1">
      <c r="A28" s="79" t="s">
        <v>45</v>
      </c>
      <c r="B28" s="80"/>
      <c r="C28" s="69"/>
      <c r="D28" s="78"/>
      <c r="E28" s="69"/>
      <c r="F28" s="81"/>
      <c r="G28" s="72"/>
      <c r="H28" s="73"/>
      <c r="I28" s="74"/>
      <c r="J28" s="77"/>
      <c r="K28" s="74"/>
      <c r="L28" s="82"/>
      <c r="M28" s="77"/>
    </row>
    <row r="29" spans="1:13" ht="16.350000000000001" customHeight="1">
      <c r="A29" s="79" t="s">
        <v>46</v>
      </c>
      <c r="B29" s="80"/>
      <c r="C29" s="69"/>
      <c r="D29" s="78"/>
      <c r="E29" s="69"/>
      <c r="F29" s="81"/>
      <c r="G29" s="72"/>
      <c r="H29" s="73"/>
      <c r="I29" s="74"/>
      <c r="J29" s="77"/>
      <c r="K29" s="74"/>
      <c r="L29" s="82"/>
      <c r="M29" s="77"/>
    </row>
    <row r="30" spans="1:13" ht="16.350000000000001" customHeight="1">
      <c r="A30" s="79" t="s">
        <v>47</v>
      </c>
      <c r="B30" s="80"/>
      <c r="C30" s="69"/>
      <c r="D30" s="78"/>
      <c r="E30" s="69"/>
      <c r="F30" s="81"/>
      <c r="G30" s="72"/>
      <c r="H30" s="73"/>
      <c r="I30" s="74"/>
      <c r="J30" s="77"/>
      <c r="K30" s="74"/>
      <c r="L30" s="82"/>
      <c r="M30" s="77"/>
    </row>
    <row r="31" spans="1:13" s="53" customFormat="1" ht="16.350000000000001" customHeight="1">
      <c r="A31" s="86" t="s">
        <v>48</v>
      </c>
      <c r="B31" s="80">
        <v>1031012040</v>
      </c>
      <c r="C31" s="69">
        <v>5633273751</v>
      </c>
      <c r="D31" s="78"/>
      <c r="E31" s="69">
        <v>568541370</v>
      </c>
      <c r="F31" s="81"/>
      <c r="G31" s="72">
        <v>4219621617</v>
      </c>
      <c r="H31" s="73"/>
      <c r="I31" s="91">
        <v>675746990</v>
      </c>
      <c r="J31" s="77"/>
      <c r="K31" s="91">
        <v>656161110</v>
      </c>
      <c r="L31" s="82"/>
      <c r="M31" s="92">
        <v>656161110</v>
      </c>
    </row>
    <row r="32" spans="1:13" s="53" customFormat="1" ht="16.350000000000001" customHeight="1">
      <c r="A32" s="86" t="s">
        <v>49</v>
      </c>
      <c r="B32" s="80" t="s">
        <v>50</v>
      </c>
      <c r="C32" s="69" t="s">
        <v>51</v>
      </c>
      <c r="D32" s="78"/>
      <c r="E32" s="69" t="s">
        <v>26</v>
      </c>
      <c r="F32" s="81"/>
      <c r="G32" s="72"/>
      <c r="H32" s="73"/>
      <c r="I32" s="91"/>
      <c r="J32" s="77"/>
      <c r="K32" s="91"/>
      <c r="L32" s="82"/>
      <c r="M32" s="92"/>
    </row>
    <row r="33" spans="1:13" ht="16.350000000000001" customHeight="1">
      <c r="A33" s="86" t="s">
        <v>52</v>
      </c>
      <c r="B33" s="80">
        <v>1031012080</v>
      </c>
      <c r="C33" s="69">
        <v>0</v>
      </c>
      <c r="D33" s="78"/>
      <c r="E33" s="69">
        <v>4845136242</v>
      </c>
      <c r="F33" s="81"/>
      <c r="G33" s="72"/>
      <c r="H33" s="73"/>
      <c r="I33" s="91">
        <v>2160795653</v>
      </c>
      <c r="J33" s="77"/>
      <c r="K33" s="91">
        <v>2362531492</v>
      </c>
      <c r="L33" s="82"/>
      <c r="M33" s="92">
        <v>2362531492</v>
      </c>
    </row>
    <row r="34" spans="1:13" ht="16.350000000000001" customHeight="1">
      <c r="A34" s="86" t="s">
        <v>53</v>
      </c>
      <c r="B34" s="80" t="s">
        <v>54</v>
      </c>
      <c r="C34" s="69"/>
      <c r="D34" s="78" t="s">
        <v>55</v>
      </c>
      <c r="E34" s="69"/>
      <c r="F34" s="81" t="s">
        <v>26</v>
      </c>
      <c r="G34" s="72"/>
      <c r="H34" s="73"/>
      <c r="I34" s="74"/>
      <c r="J34" s="77"/>
      <c r="K34" s="74"/>
      <c r="L34" s="82"/>
      <c r="M34" s="77"/>
    </row>
    <row r="35" spans="1:13" ht="16.350000000000001" customHeight="1">
      <c r="A35" s="79" t="s">
        <v>56</v>
      </c>
      <c r="B35" s="80">
        <v>1031015000</v>
      </c>
      <c r="C35" s="69"/>
      <c r="D35" s="78">
        <f>SUM(C36:C37)</f>
        <v>155000000000</v>
      </c>
      <c r="E35" s="69"/>
      <c r="F35" s="81">
        <v>301000000000</v>
      </c>
      <c r="G35" s="72"/>
      <c r="H35" s="73">
        <v>200000000000</v>
      </c>
      <c r="I35" s="74"/>
      <c r="J35" s="77">
        <f>SUM(I36:I37)</f>
        <v>296275919331</v>
      </c>
      <c r="K35" s="74"/>
      <c r="L35" s="82">
        <f>SUM(K36:K37)</f>
        <v>222409917135</v>
      </c>
      <c r="M35" s="77"/>
    </row>
    <row r="36" spans="1:13" ht="16.350000000000001" customHeight="1">
      <c r="A36" s="86" t="s">
        <v>57</v>
      </c>
      <c r="B36" s="80">
        <v>1031015040</v>
      </c>
      <c r="C36" s="69">
        <v>155000000000</v>
      </c>
      <c r="D36" s="78"/>
      <c r="E36" s="69">
        <v>301000000000</v>
      </c>
      <c r="F36" s="81"/>
      <c r="G36" s="72">
        <v>200000000000</v>
      </c>
      <c r="H36" s="73"/>
      <c r="I36" s="91">
        <v>296275919331</v>
      </c>
      <c r="J36" s="77"/>
      <c r="K36" s="91">
        <v>65309917135</v>
      </c>
      <c r="L36" s="82"/>
      <c r="M36" s="92">
        <v>65309917135</v>
      </c>
    </row>
    <row r="37" spans="1:13" ht="16.350000000000001" customHeight="1">
      <c r="A37" s="86" t="s">
        <v>58</v>
      </c>
      <c r="B37" s="80">
        <v>1031015080</v>
      </c>
      <c r="C37" s="69"/>
      <c r="D37" s="78" t="s">
        <v>55</v>
      </c>
      <c r="E37" s="69"/>
      <c r="F37" s="81" t="s">
        <v>26</v>
      </c>
      <c r="G37" s="72"/>
      <c r="H37" s="73"/>
      <c r="I37" s="91"/>
      <c r="J37" s="77"/>
      <c r="K37" s="91">
        <v>157100000000</v>
      </c>
      <c r="L37" s="82"/>
      <c r="M37" s="92">
        <v>157100000000</v>
      </c>
    </row>
    <row r="38" spans="1:13" ht="16.350000000000001" customHeight="1">
      <c r="A38" s="79" t="s">
        <v>59</v>
      </c>
      <c r="B38" s="80">
        <v>1031018000</v>
      </c>
      <c r="C38" s="69"/>
      <c r="D38" s="78">
        <f>SUM(C39:C41)</f>
        <v>80650000</v>
      </c>
      <c r="E38" s="69"/>
      <c r="F38" s="81">
        <v>80650000</v>
      </c>
      <c r="G38" s="72"/>
      <c r="H38" s="73">
        <v>15400000</v>
      </c>
      <c r="I38" s="91" t="s">
        <v>42</v>
      </c>
      <c r="J38" s="77">
        <f>SUM(I39)</f>
        <v>650000</v>
      </c>
      <c r="K38" s="91" t="s">
        <v>42</v>
      </c>
      <c r="L38" s="82">
        <f>SUM(K39)</f>
        <v>650000</v>
      </c>
      <c r="M38" s="92" t="s">
        <v>60</v>
      </c>
    </row>
    <row r="39" spans="1:13" ht="16.350000000000001" customHeight="1">
      <c r="A39" s="86" t="s">
        <v>61</v>
      </c>
      <c r="B39" s="80">
        <v>1031018040</v>
      </c>
      <c r="C39" s="69">
        <v>80650000</v>
      </c>
      <c r="D39" s="78"/>
      <c r="E39" s="69">
        <v>80650000</v>
      </c>
      <c r="F39" s="81"/>
      <c r="G39" s="72">
        <v>15400000</v>
      </c>
      <c r="H39" s="73"/>
      <c r="I39" s="74">
        <v>650000</v>
      </c>
      <c r="J39" s="77"/>
      <c r="K39" s="74">
        <v>650000</v>
      </c>
      <c r="L39" s="82"/>
      <c r="M39" s="77">
        <v>650000</v>
      </c>
    </row>
    <row r="40" spans="1:13" ht="16.350000000000001" customHeight="1">
      <c r="A40" s="86" t="s">
        <v>62</v>
      </c>
      <c r="B40" s="80"/>
      <c r="C40" s="69"/>
      <c r="D40" s="78" t="s">
        <v>51</v>
      </c>
      <c r="E40" s="69"/>
      <c r="F40" s="81" t="s">
        <v>26</v>
      </c>
      <c r="G40" s="72"/>
      <c r="H40" s="113"/>
      <c r="I40" s="74"/>
      <c r="J40" s="77"/>
      <c r="K40" s="74"/>
      <c r="L40" s="82"/>
      <c r="M40" s="77"/>
    </row>
    <row r="41" spans="1:13" ht="16.350000000000001" customHeight="1">
      <c r="A41" s="86" t="s">
        <v>53</v>
      </c>
      <c r="B41" s="80"/>
      <c r="C41" s="69"/>
      <c r="D41" s="78" t="s">
        <v>63</v>
      </c>
      <c r="E41" s="69"/>
      <c r="F41" s="81" t="s">
        <v>26</v>
      </c>
      <c r="G41" s="72"/>
      <c r="H41" s="113"/>
      <c r="I41" s="74"/>
      <c r="J41" s="77"/>
      <c r="K41" s="74"/>
      <c r="L41" s="82"/>
      <c r="M41" s="77"/>
    </row>
    <row r="42" spans="1:13" s="94" customFormat="1" ht="16.350000000000001" customHeight="1">
      <c r="A42" s="93" t="s">
        <v>64</v>
      </c>
      <c r="B42" s="68">
        <v>1031500000</v>
      </c>
      <c r="C42" s="69"/>
      <c r="D42" s="70">
        <f>SUM(D43:D62)</f>
        <v>75226782885</v>
      </c>
      <c r="E42" s="69"/>
      <c r="F42" s="71">
        <v>53208071081</v>
      </c>
      <c r="G42" s="72"/>
      <c r="H42" s="114">
        <v>46965859457</v>
      </c>
      <c r="I42" s="74"/>
      <c r="J42" s="77">
        <f>J43+J53+J57+J60</f>
        <v>51314852788</v>
      </c>
      <c r="K42" s="74"/>
      <c r="L42" s="82">
        <f>L43+L53+L57+L60</f>
        <v>20475851104</v>
      </c>
      <c r="M42" s="77"/>
    </row>
    <row r="43" spans="1:13" ht="16.350000000000001" customHeight="1">
      <c r="A43" s="79" t="s">
        <v>65</v>
      </c>
      <c r="B43" s="80">
        <v>1031503000</v>
      </c>
      <c r="C43" s="69" t="s">
        <v>42</v>
      </c>
      <c r="D43" s="78">
        <f>SUM(C46:C52)</f>
        <v>13715632737</v>
      </c>
      <c r="E43" s="69" t="s">
        <v>26</v>
      </c>
      <c r="F43" s="81">
        <v>8859443825</v>
      </c>
      <c r="G43" s="97"/>
      <c r="H43" s="114">
        <v>8315611398</v>
      </c>
      <c r="I43" s="74"/>
      <c r="J43" s="77">
        <f>SUM(I46:I52)</f>
        <v>12795681002</v>
      </c>
      <c r="K43" s="74"/>
      <c r="L43" s="82">
        <f>SUM(K46:K52)</f>
        <v>9655857894</v>
      </c>
      <c r="M43" s="77"/>
    </row>
    <row r="44" spans="1:13" ht="16.350000000000001" customHeight="1">
      <c r="A44" s="86" t="s">
        <v>66</v>
      </c>
      <c r="B44" s="80"/>
      <c r="C44" s="69" t="s">
        <v>42</v>
      </c>
      <c r="D44" s="78"/>
      <c r="E44" s="69" t="s">
        <v>26</v>
      </c>
      <c r="F44" s="81"/>
      <c r="G44" s="72"/>
      <c r="H44" s="113"/>
      <c r="I44" s="74"/>
      <c r="J44" s="77"/>
      <c r="K44" s="74"/>
      <c r="L44" s="82"/>
      <c r="M44" s="77"/>
    </row>
    <row r="45" spans="1:13" ht="16.350000000000001" customHeight="1">
      <c r="A45" s="86" t="s">
        <v>53</v>
      </c>
      <c r="B45" s="80"/>
      <c r="C45" s="69"/>
      <c r="D45" s="78"/>
      <c r="E45" s="69"/>
      <c r="F45" s="81"/>
      <c r="G45" s="72"/>
      <c r="H45" s="113"/>
      <c r="I45" s="74"/>
      <c r="J45" s="77"/>
      <c r="K45" s="74"/>
      <c r="L45" s="82"/>
      <c r="M45" s="77"/>
    </row>
    <row r="46" spans="1:13" ht="16.350000000000001" customHeight="1">
      <c r="A46" s="86" t="s">
        <v>67</v>
      </c>
      <c r="B46" s="80">
        <v>1031503041</v>
      </c>
      <c r="C46" s="69">
        <v>16705783737</v>
      </c>
      <c r="D46" s="78"/>
      <c r="E46" s="69">
        <v>11849594825</v>
      </c>
      <c r="F46" s="81"/>
      <c r="G46" s="72">
        <v>11848866348</v>
      </c>
      <c r="H46" s="113"/>
      <c r="I46" s="91">
        <v>16350756768</v>
      </c>
      <c r="J46" s="77"/>
      <c r="K46" s="91">
        <v>10096375879</v>
      </c>
      <c r="L46" s="82"/>
      <c r="M46" s="92">
        <v>10096375879</v>
      </c>
    </row>
    <row r="47" spans="1:13" ht="16.350000000000001" customHeight="1">
      <c r="A47" s="86" t="s">
        <v>53</v>
      </c>
      <c r="B47" s="80" t="s">
        <v>68</v>
      </c>
      <c r="C47" s="69">
        <v>-2990151000</v>
      </c>
      <c r="D47" s="78"/>
      <c r="E47" s="69">
        <v>-2990151000</v>
      </c>
      <c r="F47" s="81"/>
      <c r="G47" s="72">
        <v>-3533254950</v>
      </c>
      <c r="H47" s="113"/>
      <c r="I47" s="91">
        <v>-3555075766</v>
      </c>
      <c r="J47" s="77"/>
      <c r="K47" s="91">
        <v>-440517985</v>
      </c>
      <c r="L47" s="82"/>
      <c r="M47" s="92">
        <v>-440517985</v>
      </c>
    </row>
    <row r="48" spans="1:13" ht="16.350000000000001" customHeight="1">
      <c r="A48" s="86" t="s">
        <v>69</v>
      </c>
      <c r="B48" s="80">
        <v>1031503080</v>
      </c>
      <c r="C48" s="69">
        <v>0</v>
      </c>
      <c r="D48" s="78"/>
      <c r="E48" s="69">
        <v>0</v>
      </c>
      <c r="F48" s="81"/>
      <c r="G48" s="72"/>
      <c r="H48" s="113"/>
      <c r="I48" s="91" t="s">
        <v>51</v>
      </c>
      <c r="J48" s="77"/>
      <c r="K48" s="91" t="s">
        <v>70</v>
      </c>
      <c r="L48" s="82"/>
      <c r="M48" s="92" t="s">
        <v>33</v>
      </c>
    </row>
    <row r="49" spans="1:13" ht="16.350000000000001" customHeight="1">
      <c r="A49" s="86" t="s">
        <v>53</v>
      </c>
      <c r="B49" s="80" t="s">
        <v>71</v>
      </c>
      <c r="C49" s="69"/>
      <c r="D49" s="78"/>
      <c r="E49" s="69"/>
      <c r="F49" s="81"/>
      <c r="G49" s="72"/>
      <c r="H49" s="113"/>
      <c r="I49" s="74"/>
      <c r="J49" s="77"/>
      <c r="K49" s="74"/>
      <c r="L49" s="82"/>
      <c r="M49" s="77"/>
    </row>
    <row r="50" spans="1:13" ht="16.350000000000001" customHeight="1">
      <c r="A50" s="86" t="s">
        <v>72</v>
      </c>
      <c r="B50" s="80" t="s">
        <v>73</v>
      </c>
      <c r="C50" s="69"/>
      <c r="D50" s="78"/>
      <c r="E50" s="69"/>
      <c r="F50" s="81"/>
      <c r="G50" s="72"/>
      <c r="H50" s="113"/>
      <c r="I50" s="74"/>
      <c r="J50" s="77"/>
      <c r="K50" s="74"/>
      <c r="L50" s="82"/>
      <c r="M50" s="77"/>
    </row>
    <row r="51" spans="1:13" ht="16.350000000000001" customHeight="1">
      <c r="A51" s="86" t="s">
        <v>74</v>
      </c>
      <c r="B51" s="80">
        <v>1031503120</v>
      </c>
      <c r="C51" s="69"/>
      <c r="D51" s="78"/>
      <c r="E51" s="69"/>
      <c r="F51" s="81"/>
      <c r="G51" s="72"/>
      <c r="H51" s="113"/>
      <c r="I51" s="74"/>
      <c r="J51" s="77"/>
      <c r="K51" s="74"/>
      <c r="L51" s="82"/>
      <c r="M51" s="77"/>
    </row>
    <row r="52" spans="1:13" s="111" customFormat="1" ht="16.350000000000001" customHeight="1" thickBot="1">
      <c r="A52" s="115" t="s">
        <v>53</v>
      </c>
      <c r="B52" s="101" t="s">
        <v>75</v>
      </c>
      <c r="C52" s="102"/>
      <c r="D52" s="103"/>
      <c r="E52" s="102"/>
      <c r="F52" s="104"/>
      <c r="G52" s="105"/>
      <c r="H52" s="116"/>
      <c r="I52" s="107"/>
      <c r="J52" s="108"/>
      <c r="K52" s="107"/>
      <c r="L52" s="109"/>
      <c r="M52" s="108"/>
    </row>
    <row r="53" spans="1:13" s="53" customFormat="1" ht="14.45" customHeight="1">
      <c r="A53" s="79" t="s">
        <v>76</v>
      </c>
      <c r="B53" s="80"/>
      <c r="C53" s="69"/>
      <c r="D53" s="78">
        <f>SUM(C54:C56)</f>
        <v>51240074770</v>
      </c>
      <c r="E53" s="69"/>
      <c r="F53" s="81">
        <v>31406422038</v>
      </c>
      <c r="G53" s="97"/>
      <c r="H53" s="114">
        <v>24669911164</v>
      </c>
      <c r="I53" s="74"/>
      <c r="J53" s="77">
        <f>SUM(I54:I56)</f>
        <v>22854618824</v>
      </c>
      <c r="K53" s="74"/>
      <c r="L53" s="82">
        <f>SUM(K54:K56)</f>
        <v>3753489790</v>
      </c>
      <c r="M53" s="77"/>
    </row>
    <row r="54" spans="1:13" s="120" customFormat="1" ht="14.45" customHeight="1">
      <c r="A54" s="86" t="s">
        <v>77</v>
      </c>
      <c r="B54" s="117">
        <v>1031506001</v>
      </c>
      <c r="C54" s="69">
        <v>64764743605</v>
      </c>
      <c r="D54" s="78"/>
      <c r="E54" s="69">
        <v>36476544761</v>
      </c>
      <c r="F54" s="81"/>
      <c r="G54" s="118">
        <v>25697362697</v>
      </c>
      <c r="H54" s="119"/>
      <c r="I54" s="74">
        <v>23882070357</v>
      </c>
      <c r="J54" s="77"/>
      <c r="K54" s="91">
        <v>4780941323</v>
      </c>
      <c r="L54" s="82"/>
      <c r="M54" s="92">
        <v>4780941323</v>
      </c>
    </row>
    <row r="55" spans="1:13" s="120" customFormat="1" ht="14.45" customHeight="1">
      <c r="A55" s="86" t="s">
        <v>78</v>
      </c>
      <c r="B55" s="117"/>
      <c r="C55" s="69">
        <v>-11770244765</v>
      </c>
      <c r="D55" s="78"/>
      <c r="E55" s="69">
        <v>-3315698653</v>
      </c>
      <c r="F55" s="81"/>
      <c r="G55" s="118"/>
      <c r="H55" s="119"/>
      <c r="I55" s="91"/>
      <c r="J55" s="77"/>
      <c r="K55" s="91"/>
      <c r="L55" s="82"/>
      <c r="M55" s="92"/>
    </row>
    <row r="56" spans="1:13" s="120" customFormat="1" ht="14.45" customHeight="1">
      <c r="A56" s="86" t="s">
        <v>53</v>
      </c>
      <c r="B56" s="80" t="s">
        <v>79</v>
      </c>
      <c r="C56" s="69">
        <v>-1754424070</v>
      </c>
      <c r="D56" s="78"/>
      <c r="E56" s="69">
        <v>-1754424070</v>
      </c>
      <c r="F56" s="81"/>
      <c r="G56" s="118">
        <v>-1027451533</v>
      </c>
      <c r="H56" s="119"/>
      <c r="I56" s="91">
        <v>-1027451533</v>
      </c>
      <c r="J56" s="77"/>
      <c r="K56" s="91">
        <v>-1027451533</v>
      </c>
      <c r="L56" s="82"/>
      <c r="M56" s="92">
        <v>-1027451533</v>
      </c>
    </row>
    <row r="57" spans="1:13" s="53" customFormat="1" ht="14.45" customHeight="1">
      <c r="A57" s="79" t="s">
        <v>80</v>
      </c>
      <c r="B57" s="80"/>
      <c r="C57" s="69"/>
      <c r="D57" s="78">
        <f>SUM(C58:C59)</f>
        <v>3608431299</v>
      </c>
      <c r="E57" s="69"/>
      <c r="F57" s="81">
        <v>4555354911</v>
      </c>
      <c r="G57" s="97"/>
      <c r="H57" s="114">
        <v>6347813354</v>
      </c>
      <c r="I57" s="91"/>
      <c r="J57" s="77">
        <f>SUM(I58:I59)</f>
        <v>8868738923</v>
      </c>
      <c r="K57" s="91"/>
      <c r="L57" s="82">
        <f>SUM(K58:K59)</f>
        <v>1820116597</v>
      </c>
      <c r="M57" s="92"/>
    </row>
    <row r="58" spans="1:13" s="53" customFormat="1" ht="14.45" customHeight="1">
      <c r="A58" s="86" t="s">
        <v>81</v>
      </c>
      <c r="B58" s="80">
        <v>1031509001</v>
      </c>
      <c r="C58" s="69">
        <v>3608431299</v>
      </c>
      <c r="D58" s="78"/>
      <c r="E58" s="69">
        <v>4555354911</v>
      </c>
      <c r="F58" s="81"/>
      <c r="G58" s="118">
        <v>6347813354</v>
      </c>
      <c r="H58" s="119"/>
      <c r="I58" s="91">
        <v>8868738923</v>
      </c>
      <c r="J58" s="77"/>
      <c r="K58" s="91">
        <v>1820116597</v>
      </c>
      <c r="L58" s="82"/>
      <c r="M58" s="92">
        <v>1820116597</v>
      </c>
    </row>
    <row r="59" spans="1:13" ht="14.45" customHeight="1">
      <c r="A59" s="86" t="s">
        <v>53</v>
      </c>
      <c r="B59" s="80" t="s">
        <v>82</v>
      </c>
      <c r="C59" s="69" t="s">
        <v>34</v>
      </c>
      <c r="D59" s="78"/>
      <c r="E59" s="69" t="s">
        <v>26</v>
      </c>
      <c r="F59" s="81"/>
      <c r="G59" s="118"/>
      <c r="H59" s="119"/>
      <c r="I59" s="91"/>
      <c r="J59" s="77"/>
      <c r="K59" s="91"/>
      <c r="L59" s="82"/>
      <c r="M59" s="92"/>
    </row>
    <row r="60" spans="1:13" s="53" customFormat="1" ht="14.45" customHeight="1">
      <c r="A60" s="79" t="s">
        <v>83</v>
      </c>
      <c r="B60" s="80"/>
      <c r="C60" s="69"/>
      <c r="D60" s="78">
        <f>SUM(C61:C62)</f>
        <v>6662644079</v>
      </c>
      <c r="E60" s="69"/>
      <c r="F60" s="81">
        <v>8386850307</v>
      </c>
      <c r="G60" s="97"/>
      <c r="H60" s="114">
        <v>7632523541</v>
      </c>
      <c r="I60" s="91"/>
      <c r="J60" s="77">
        <f>SUM(I61:I62)</f>
        <v>6795814039</v>
      </c>
      <c r="K60" s="91"/>
      <c r="L60" s="82">
        <f>SUM(K61:K62)</f>
        <v>5246386823</v>
      </c>
      <c r="M60" s="92"/>
    </row>
    <row r="61" spans="1:13" ht="14.45" customHeight="1">
      <c r="A61" s="86" t="s">
        <v>84</v>
      </c>
      <c r="B61" s="80">
        <v>1031512001</v>
      </c>
      <c r="C61" s="69">
        <v>7373906182</v>
      </c>
      <c r="D61" s="78"/>
      <c r="E61" s="69">
        <v>9098112410</v>
      </c>
      <c r="F61" s="81"/>
      <c r="G61" s="87">
        <v>8343785644</v>
      </c>
      <c r="H61" s="121"/>
      <c r="I61" s="91">
        <v>7507076142</v>
      </c>
      <c r="J61" s="77"/>
      <c r="K61" s="91">
        <v>5957648926</v>
      </c>
      <c r="L61" s="82"/>
      <c r="M61" s="92">
        <v>5957648926</v>
      </c>
    </row>
    <row r="62" spans="1:13" s="53" customFormat="1" ht="14.45" customHeight="1">
      <c r="A62" s="86" t="s">
        <v>78</v>
      </c>
      <c r="B62" s="80" t="s">
        <v>85</v>
      </c>
      <c r="C62" s="69">
        <v>-711262103</v>
      </c>
      <c r="D62" s="78"/>
      <c r="E62" s="69">
        <v>-711262103</v>
      </c>
      <c r="F62" s="81"/>
      <c r="G62" s="72">
        <v>-711262103</v>
      </c>
      <c r="H62" s="113"/>
      <c r="I62" s="91">
        <v>-711262103</v>
      </c>
      <c r="J62" s="77"/>
      <c r="K62" s="91">
        <v>-711262103</v>
      </c>
      <c r="L62" s="82"/>
      <c r="M62" s="92">
        <v>-711262103</v>
      </c>
    </row>
    <row r="63" spans="1:13" s="66" customFormat="1" ht="14.45" customHeight="1">
      <c r="A63" s="93" t="s">
        <v>86</v>
      </c>
      <c r="B63" s="68">
        <v>1032000000</v>
      </c>
      <c r="C63" s="69"/>
      <c r="D63" s="70">
        <f>SUM(D64:D87)</f>
        <v>129060530650</v>
      </c>
      <c r="E63" s="69"/>
      <c r="F63" s="71">
        <v>128752878003</v>
      </c>
      <c r="G63" s="72"/>
      <c r="H63" s="122">
        <v>145033270656</v>
      </c>
      <c r="I63" s="72"/>
      <c r="J63" s="122">
        <f>J64+J67+J71+J74+J79+J82</f>
        <v>144567355371</v>
      </c>
      <c r="K63" s="72"/>
      <c r="L63" s="123">
        <f>L64+L67+L71+L74+L79+L82</f>
        <v>143355027541</v>
      </c>
      <c r="M63" s="124"/>
    </row>
    <row r="64" spans="1:13" ht="14.45" customHeight="1">
      <c r="A64" s="79" t="s">
        <v>87</v>
      </c>
      <c r="B64" s="80"/>
      <c r="C64" s="69"/>
      <c r="D64" s="78" t="s">
        <v>51</v>
      </c>
      <c r="E64" s="78"/>
      <c r="F64" s="81" t="s">
        <v>26</v>
      </c>
      <c r="G64" s="97"/>
      <c r="H64" s="114"/>
      <c r="I64" s="72"/>
      <c r="J64" s="124"/>
      <c r="K64" s="72"/>
      <c r="L64" s="113"/>
      <c r="M64" s="124"/>
    </row>
    <row r="65" spans="1:13" ht="14.45" customHeight="1">
      <c r="A65" s="86" t="s">
        <v>88</v>
      </c>
      <c r="B65" s="80">
        <v>1032003000</v>
      </c>
      <c r="C65" s="69"/>
      <c r="D65" s="125"/>
      <c r="E65" s="69"/>
      <c r="F65" s="81"/>
      <c r="G65" s="97"/>
      <c r="H65" s="114"/>
      <c r="I65" s="72"/>
      <c r="J65" s="124"/>
      <c r="K65" s="72"/>
      <c r="L65" s="113"/>
      <c r="M65" s="124"/>
    </row>
    <row r="66" spans="1:13" ht="14.45" customHeight="1">
      <c r="A66" s="86" t="s">
        <v>89</v>
      </c>
      <c r="B66" s="80" t="s">
        <v>90</v>
      </c>
      <c r="C66" s="69"/>
      <c r="D66" s="78"/>
      <c r="E66" s="69"/>
      <c r="F66" s="81"/>
      <c r="G66" s="97"/>
      <c r="H66" s="114"/>
      <c r="I66" s="72"/>
      <c r="J66" s="124"/>
      <c r="K66" s="72"/>
      <c r="L66" s="113"/>
      <c r="M66" s="124"/>
    </row>
    <row r="67" spans="1:13" ht="14.45" customHeight="1">
      <c r="A67" s="79" t="s">
        <v>91</v>
      </c>
      <c r="B67" s="80"/>
      <c r="C67" s="69"/>
      <c r="D67" s="78">
        <f>SUM(C68:C70)</f>
        <v>126173016183</v>
      </c>
      <c r="E67" s="69"/>
      <c r="F67" s="81">
        <v>126173016183</v>
      </c>
      <c r="G67" s="97"/>
      <c r="H67" s="114">
        <v>137804053058</v>
      </c>
      <c r="I67" s="72"/>
      <c r="J67" s="124">
        <f>SUM(I68:I69)</f>
        <v>140309899421</v>
      </c>
      <c r="K67" s="72"/>
      <c r="L67" s="113">
        <f>SUM(K68:K69)</f>
        <v>137840906107</v>
      </c>
      <c r="M67" s="124"/>
    </row>
    <row r="68" spans="1:13" ht="14.45" customHeight="1">
      <c r="A68" s="86" t="s">
        <v>92</v>
      </c>
      <c r="B68" s="80">
        <v>1032006000</v>
      </c>
      <c r="C68" s="69">
        <v>154388478585</v>
      </c>
      <c r="D68" s="78"/>
      <c r="E68" s="69">
        <v>154380788585</v>
      </c>
      <c r="F68" s="81"/>
      <c r="G68" s="72">
        <v>138718896428</v>
      </c>
      <c r="H68" s="113"/>
      <c r="I68" s="91">
        <v>140309899421</v>
      </c>
      <c r="J68" s="124"/>
      <c r="K68" s="91">
        <v>137840906107</v>
      </c>
      <c r="L68" s="113"/>
      <c r="M68" s="92">
        <v>137840906107</v>
      </c>
    </row>
    <row r="69" spans="1:13" ht="14.45" customHeight="1">
      <c r="A69" s="86" t="s">
        <v>78</v>
      </c>
      <c r="B69" s="80" t="s">
        <v>93</v>
      </c>
      <c r="C69" s="69">
        <v>-27300619032</v>
      </c>
      <c r="D69" s="78"/>
      <c r="E69" s="69">
        <v>-27292929032</v>
      </c>
      <c r="F69" s="81"/>
      <c r="G69" s="72">
        <v>-914843370</v>
      </c>
      <c r="H69" s="113"/>
      <c r="I69" s="72"/>
      <c r="J69" s="124"/>
      <c r="K69" s="72"/>
      <c r="L69" s="113"/>
      <c r="M69" s="124"/>
    </row>
    <row r="70" spans="1:13" ht="14.45" customHeight="1">
      <c r="A70" s="86" t="s">
        <v>94</v>
      </c>
      <c r="B70" s="80"/>
      <c r="C70" s="69">
        <v>-914843370</v>
      </c>
      <c r="D70" s="126"/>
      <c r="E70" s="69">
        <v>-914843370</v>
      </c>
      <c r="F70" s="81"/>
      <c r="G70" s="72"/>
      <c r="H70" s="113"/>
      <c r="I70" s="72"/>
      <c r="J70" s="124"/>
      <c r="K70" s="72"/>
      <c r="L70" s="113"/>
      <c r="M70" s="124"/>
    </row>
    <row r="71" spans="1:13" ht="14.45" customHeight="1">
      <c r="A71" s="79" t="s">
        <v>95</v>
      </c>
      <c r="B71" s="80"/>
      <c r="C71" s="69"/>
      <c r="D71" s="125"/>
      <c r="E71" s="69"/>
      <c r="F71" s="81"/>
      <c r="G71" s="72"/>
      <c r="H71" s="113"/>
      <c r="I71" s="72"/>
      <c r="J71" s="124"/>
      <c r="K71" s="72"/>
      <c r="L71" s="113">
        <f>K72</f>
        <v>224891990</v>
      </c>
      <c r="M71" s="124"/>
    </row>
    <row r="72" spans="1:13" ht="14.45" customHeight="1">
      <c r="A72" s="86" t="s">
        <v>96</v>
      </c>
      <c r="B72" s="80">
        <v>1032009000</v>
      </c>
      <c r="C72" s="69"/>
      <c r="D72" s="78"/>
      <c r="E72" s="69"/>
      <c r="F72" s="81"/>
      <c r="G72" s="72"/>
      <c r="H72" s="113"/>
      <c r="I72" s="72"/>
      <c r="J72" s="124"/>
      <c r="K72" s="72">
        <v>224891990</v>
      </c>
      <c r="L72" s="113" t="s">
        <v>34</v>
      </c>
      <c r="M72" s="124">
        <v>224891990</v>
      </c>
    </row>
    <row r="73" spans="1:13" ht="14.45" customHeight="1">
      <c r="A73" s="86" t="s">
        <v>89</v>
      </c>
      <c r="B73" s="80" t="s">
        <v>97</v>
      </c>
      <c r="C73" s="69"/>
      <c r="D73" s="78"/>
      <c r="E73" s="69"/>
      <c r="F73" s="81"/>
      <c r="G73" s="72"/>
      <c r="H73" s="113"/>
      <c r="I73" s="72"/>
      <c r="J73" s="124"/>
      <c r="K73" s="72"/>
      <c r="L73" s="113"/>
      <c r="M73" s="124"/>
    </row>
    <row r="74" spans="1:13" ht="14.45" customHeight="1">
      <c r="A74" s="79" t="s">
        <v>98</v>
      </c>
      <c r="B74" s="80">
        <v>1032012000</v>
      </c>
      <c r="C74" s="69"/>
      <c r="D74" s="78">
        <f>SUM(C75:C78)</f>
        <v>2887514467</v>
      </c>
      <c r="E74" s="69"/>
      <c r="F74" s="81">
        <v>2579861820</v>
      </c>
      <c r="G74" s="97"/>
      <c r="H74" s="114">
        <v>2572470470</v>
      </c>
      <c r="I74" s="72"/>
      <c r="J74" s="124">
        <f>SUM(I75:I78)</f>
        <v>2836956752</v>
      </c>
      <c r="K74" s="72"/>
      <c r="L74" s="113">
        <f>SUM(K75:K78)</f>
        <v>3231953502</v>
      </c>
      <c r="M74" s="124"/>
    </row>
    <row r="75" spans="1:13" ht="14.45" customHeight="1">
      <c r="A75" s="86" t="s">
        <v>99</v>
      </c>
      <c r="B75" s="80">
        <v>1032012040</v>
      </c>
      <c r="C75" s="69">
        <v>2887514467</v>
      </c>
      <c r="D75" s="78"/>
      <c r="E75" s="69">
        <v>2579861820</v>
      </c>
      <c r="F75" s="81"/>
      <c r="G75" s="72">
        <v>2572470470</v>
      </c>
      <c r="H75" s="113"/>
      <c r="I75" s="91">
        <v>2836956752</v>
      </c>
      <c r="J75" s="124"/>
      <c r="K75" s="91">
        <v>3231953502</v>
      </c>
      <c r="L75" s="113"/>
      <c r="M75" s="92">
        <v>3231953502</v>
      </c>
    </row>
    <row r="76" spans="1:13" ht="14.45" customHeight="1">
      <c r="A76" s="86" t="s">
        <v>89</v>
      </c>
      <c r="B76" s="80" t="s">
        <v>100</v>
      </c>
      <c r="C76" s="69"/>
      <c r="D76" s="78"/>
      <c r="E76" s="69"/>
      <c r="F76" s="81"/>
      <c r="G76" s="72"/>
      <c r="H76" s="113"/>
      <c r="I76" s="72"/>
      <c r="J76" s="124"/>
      <c r="K76" s="72"/>
      <c r="L76" s="113"/>
      <c r="M76" s="124"/>
    </row>
    <row r="77" spans="1:13" ht="14.45" customHeight="1">
      <c r="A77" s="86" t="s">
        <v>101</v>
      </c>
      <c r="B77" s="80">
        <v>1032012080</v>
      </c>
      <c r="C77" s="69"/>
      <c r="D77" s="78"/>
      <c r="E77" s="69"/>
      <c r="F77" s="81"/>
      <c r="G77" s="72"/>
      <c r="H77" s="113"/>
      <c r="I77" s="72"/>
      <c r="J77" s="124"/>
      <c r="K77" s="72"/>
      <c r="L77" s="113"/>
      <c r="M77" s="124"/>
    </row>
    <row r="78" spans="1:13" ht="14.45" customHeight="1">
      <c r="A78" s="86" t="s">
        <v>89</v>
      </c>
      <c r="B78" s="80" t="s">
        <v>102</v>
      </c>
      <c r="C78" s="69"/>
      <c r="D78" s="78"/>
      <c r="E78" s="69"/>
      <c r="F78" s="81"/>
      <c r="G78" s="72"/>
      <c r="H78" s="113"/>
      <c r="I78" s="72"/>
      <c r="J78" s="124"/>
      <c r="K78" s="72"/>
      <c r="L78" s="113"/>
      <c r="M78" s="124"/>
    </row>
    <row r="79" spans="1:13" ht="14.45" customHeight="1">
      <c r="A79" s="79" t="s">
        <v>103</v>
      </c>
      <c r="B79" s="80"/>
      <c r="C79" s="69"/>
      <c r="D79" s="78" t="s">
        <v>104</v>
      </c>
      <c r="E79" s="69"/>
      <c r="F79" s="81" t="s">
        <v>26</v>
      </c>
      <c r="G79" s="97"/>
      <c r="H79" s="114">
        <v>4656747128</v>
      </c>
      <c r="I79" s="72"/>
      <c r="J79" s="124">
        <f>SUM(I80:I81)</f>
        <v>1420499198</v>
      </c>
      <c r="K79" s="72"/>
      <c r="L79" s="113">
        <f>SUM(K80:K81)</f>
        <v>2042772064</v>
      </c>
      <c r="M79" s="124"/>
    </row>
    <row r="80" spans="1:13" ht="14.45" customHeight="1">
      <c r="A80" s="86" t="s">
        <v>105</v>
      </c>
      <c r="B80" s="80">
        <v>1032015000</v>
      </c>
      <c r="C80" s="69" t="s">
        <v>25</v>
      </c>
      <c r="D80" s="78"/>
      <c r="E80" s="69" t="s">
        <v>26</v>
      </c>
      <c r="F80" s="81"/>
      <c r="G80" s="72">
        <v>4656747128</v>
      </c>
      <c r="H80" s="113"/>
      <c r="I80" s="91">
        <v>1420499198</v>
      </c>
      <c r="J80" s="124"/>
      <c r="K80" s="91">
        <v>2042772064</v>
      </c>
      <c r="L80" s="113"/>
      <c r="M80" s="92">
        <v>2042772064</v>
      </c>
    </row>
    <row r="81" spans="1:13" s="111" customFormat="1" ht="14.45" customHeight="1" thickBot="1">
      <c r="A81" s="115" t="s">
        <v>89</v>
      </c>
      <c r="B81" s="101" t="s">
        <v>106</v>
      </c>
      <c r="C81" s="102"/>
      <c r="D81" s="103"/>
      <c r="E81" s="102"/>
      <c r="F81" s="104"/>
      <c r="G81" s="105"/>
      <c r="H81" s="116"/>
      <c r="I81" s="105"/>
      <c r="J81" s="127"/>
      <c r="K81" s="105"/>
      <c r="L81" s="116"/>
      <c r="M81" s="127"/>
    </row>
    <row r="82" spans="1:13" s="53" customFormat="1" ht="16.5" customHeight="1">
      <c r="A82" s="79" t="s">
        <v>107</v>
      </c>
      <c r="B82" s="80">
        <v>1032018000</v>
      </c>
      <c r="C82" s="69"/>
      <c r="D82" s="78"/>
      <c r="E82" s="69"/>
      <c r="F82" s="81"/>
      <c r="G82" s="72"/>
      <c r="H82" s="113"/>
      <c r="I82" s="72"/>
      <c r="J82" s="124"/>
      <c r="K82" s="72"/>
      <c r="L82" s="113">
        <f>K86</f>
        <v>14503878</v>
      </c>
      <c r="M82" s="124"/>
    </row>
    <row r="83" spans="1:13" s="53" customFormat="1" ht="16.5" customHeight="1">
      <c r="A83" s="86" t="s">
        <v>108</v>
      </c>
      <c r="B83" s="80">
        <v>1032018040</v>
      </c>
      <c r="C83" s="69"/>
      <c r="D83" s="78"/>
      <c r="E83" s="69"/>
      <c r="F83" s="81"/>
      <c r="G83" s="72"/>
      <c r="H83" s="113"/>
      <c r="I83" s="72"/>
      <c r="J83" s="124"/>
      <c r="K83" s="72"/>
      <c r="L83" s="113"/>
      <c r="M83" s="124"/>
    </row>
    <row r="84" spans="1:13" s="53" customFormat="1" ht="16.5" customHeight="1">
      <c r="A84" s="86" t="s">
        <v>109</v>
      </c>
      <c r="B84" s="80">
        <v>1032018080</v>
      </c>
      <c r="C84" s="69"/>
      <c r="D84" s="78"/>
      <c r="E84" s="69"/>
      <c r="F84" s="81"/>
      <c r="G84" s="72"/>
      <c r="H84" s="113"/>
      <c r="I84" s="74"/>
      <c r="J84" s="77"/>
      <c r="K84" s="74"/>
      <c r="L84" s="82"/>
      <c r="M84" s="77"/>
    </row>
    <row r="85" spans="1:13" ht="16.5" customHeight="1">
      <c r="A85" s="86" t="s">
        <v>110</v>
      </c>
      <c r="B85" s="80" t="s">
        <v>111</v>
      </c>
      <c r="C85" s="69"/>
      <c r="D85" s="78"/>
      <c r="E85" s="69"/>
      <c r="F85" s="81"/>
      <c r="G85" s="72"/>
      <c r="H85" s="113"/>
      <c r="I85" s="74"/>
      <c r="J85" s="77"/>
      <c r="K85" s="74"/>
      <c r="L85" s="82"/>
      <c r="M85" s="77"/>
    </row>
    <row r="86" spans="1:13" s="53" customFormat="1" ht="16.5" customHeight="1">
      <c r="A86" s="86" t="s">
        <v>112</v>
      </c>
      <c r="B86" s="128">
        <v>1032018120</v>
      </c>
      <c r="C86" s="69"/>
      <c r="D86" s="78"/>
      <c r="E86" s="69"/>
      <c r="F86" s="81"/>
      <c r="G86" s="72"/>
      <c r="H86" s="113"/>
      <c r="I86" s="74"/>
      <c r="J86" s="77"/>
      <c r="K86" s="74">
        <v>14503878</v>
      </c>
      <c r="L86" s="82"/>
      <c r="M86" s="77">
        <v>14503878</v>
      </c>
    </row>
    <row r="87" spans="1:13" s="129" customFormat="1" ht="16.5" customHeight="1">
      <c r="A87" s="86" t="s">
        <v>89</v>
      </c>
      <c r="B87" s="128"/>
      <c r="C87" s="69"/>
      <c r="D87" s="78"/>
      <c r="E87" s="69"/>
      <c r="F87" s="81"/>
      <c r="G87" s="72"/>
      <c r="H87" s="113"/>
      <c r="I87" s="74"/>
      <c r="J87" s="77"/>
      <c r="K87" s="74"/>
      <c r="L87" s="82"/>
      <c r="M87" s="77"/>
    </row>
    <row r="88" spans="1:13" s="131" customFormat="1" ht="16.5" customHeight="1">
      <c r="A88" s="93" t="s">
        <v>113</v>
      </c>
      <c r="B88" s="130">
        <v>1032500000</v>
      </c>
      <c r="C88" s="69"/>
      <c r="D88" s="70">
        <f>SUM(D89:D92)</f>
        <v>183609758</v>
      </c>
      <c r="E88" s="69"/>
      <c r="F88" s="71">
        <v>340642380</v>
      </c>
      <c r="G88" s="72"/>
      <c r="H88" s="122">
        <v>877947407</v>
      </c>
      <c r="I88" s="74"/>
      <c r="J88" s="75">
        <f>J89</f>
        <v>17308932249</v>
      </c>
      <c r="K88" s="74"/>
      <c r="L88" s="76">
        <f>L89</f>
        <v>1816279996</v>
      </c>
      <c r="M88" s="77"/>
    </row>
    <row r="89" spans="1:13" ht="16.5" customHeight="1">
      <c r="A89" s="79" t="s">
        <v>114</v>
      </c>
      <c r="B89" s="80">
        <v>1032503000</v>
      </c>
      <c r="C89" s="69" t="s">
        <v>25</v>
      </c>
      <c r="D89" s="95">
        <f>SUM(C90:C93)</f>
        <v>183609758</v>
      </c>
      <c r="E89" s="69" t="s">
        <v>26</v>
      </c>
      <c r="F89" s="96">
        <v>340642380</v>
      </c>
      <c r="G89" s="97"/>
      <c r="H89" s="114">
        <v>877947407</v>
      </c>
      <c r="I89" s="74"/>
      <c r="J89" s="132">
        <f>SUM(I90:I92)</f>
        <v>17308932249</v>
      </c>
      <c r="K89" s="74"/>
      <c r="L89" s="133">
        <f>SUM(K90:K92)</f>
        <v>1816279996</v>
      </c>
      <c r="M89" s="77"/>
    </row>
    <row r="90" spans="1:13" s="53" customFormat="1" ht="16.5" customHeight="1">
      <c r="A90" s="86" t="s">
        <v>115</v>
      </c>
      <c r="B90" s="80">
        <v>1032503040</v>
      </c>
      <c r="C90" s="69" t="s">
        <v>25</v>
      </c>
      <c r="D90" s="78"/>
      <c r="E90" s="69" t="s">
        <v>26</v>
      </c>
      <c r="F90" s="81"/>
      <c r="G90" s="72">
        <v>877947407</v>
      </c>
      <c r="H90" s="113"/>
      <c r="I90" s="91">
        <v>17308932249</v>
      </c>
      <c r="J90" s="124"/>
      <c r="K90" s="91">
        <v>1257263950</v>
      </c>
      <c r="L90" s="113"/>
      <c r="M90" s="92">
        <v>1257263950</v>
      </c>
    </row>
    <row r="91" spans="1:13" s="53" customFormat="1" ht="16.5" customHeight="1">
      <c r="A91" s="86" t="s">
        <v>116</v>
      </c>
      <c r="B91" s="80">
        <v>1032503080</v>
      </c>
      <c r="C91" s="69"/>
      <c r="D91" s="78"/>
      <c r="E91" s="69"/>
      <c r="F91" s="81"/>
      <c r="G91" s="72"/>
      <c r="H91" s="113"/>
      <c r="I91" s="134"/>
      <c r="J91" s="135"/>
      <c r="K91" s="74">
        <v>559016046</v>
      </c>
      <c r="L91" s="99"/>
      <c r="M91" s="77">
        <v>559016046</v>
      </c>
    </row>
    <row r="92" spans="1:13" s="53" customFormat="1" ht="16.5" customHeight="1">
      <c r="A92" s="86" t="s">
        <v>117</v>
      </c>
      <c r="B92" s="80">
        <v>1032503120</v>
      </c>
      <c r="C92" s="69"/>
      <c r="D92" s="78"/>
      <c r="E92" s="69"/>
      <c r="F92" s="81"/>
      <c r="G92" s="72"/>
      <c r="H92" s="113"/>
      <c r="I92" s="134"/>
      <c r="J92" s="135"/>
      <c r="K92" s="134"/>
      <c r="L92" s="99"/>
      <c r="M92" s="135"/>
    </row>
    <row r="93" spans="1:13" s="53" customFormat="1" ht="16.5" customHeight="1">
      <c r="A93" s="136" t="s">
        <v>118</v>
      </c>
      <c r="B93" s="80"/>
      <c r="C93" s="69">
        <v>183609758</v>
      </c>
      <c r="D93" s="78"/>
      <c r="E93" s="69">
        <v>340642380</v>
      </c>
      <c r="F93" s="81"/>
      <c r="G93" s="72"/>
      <c r="H93" s="113"/>
      <c r="I93" s="134"/>
      <c r="J93" s="135"/>
      <c r="K93" s="134"/>
      <c r="L93" s="99"/>
      <c r="M93" s="135"/>
    </row>
    <row r="94" spans="1:13" s="94" customFormat="1" ht="16.5" customHeight="1">
      <c r="A94" s="93" t="s">
        <v>119</v>
      </c>
      <c r="B94" s="68">
        <v>1033000000</v>
      </c>
      <c r="C94" s="69"/>
      <c r="D94" s="70">
        <f>SUM(D95:D102)</f>
        <v>1645373043</v>
      </c>
      <c r="E94" s="69"/>
      <c r="F94" s="71">
        <v>955578750</v>
      </c>
      <c r="G94" s="72"/>
      <c r="H94" s="113">
        <v>3135453813</v>
      </c>
      <c r="I94" s="72"/>
      <c r="J94" s="122">
        <f>J95+J99+J102</f>
        <v>3180174165</v>
      </c>
      <c r="K94" s="72"/>
      <c r="L94" s="123">
        <f>L95+L99+L102</f>
        <v>5044472288</v>
      </c>
      <c r="M94" s="124"/>
    </row>
    <row r="95" spans="1:13" s="53" customFormat="1" ht="16.5" customHeight="1">
      <c r="A95" s="79" t="s">
        <v>120</v>
      </c>
      <c r="B95" s="80"/>
      <c r="C95" s="69"/>
      <c r="D95" s="78">
        <f>SUM(C96:C98)</f>
        <v>74191531</v>
      </c>
      <c r="E95" s="69"/>
      <c r="F95" s="81">
        <v>114929778</v>
      </c>
      <c r="G95" s="97"/>
      <c r="H95" s="114">
        <v>1190091167</v>
      </c>
      <c r="I95" s="72"/>
      <c r="J95" s="124">
        <f>SUM(I96:I98)</f>
        <v>1543475899</v>
      </c>
      <c r="K95" s="72"/>
      <c r="L95" s="113">
        <f>SUM(K96:K98)</f>
        <v>3136760926</v>
      </c>
      <c r="M95" s="124"/>
    </row>
    <row r="96" spans="1:13" s="53" customFormat="1" ht="16.5" customHeight="1">
      <c r="A96" s="86" t="s">
        <v>121</v>
      </c>
      <c r="B96" s="80">
        <v>1033003001</v>
      </c>
      <c r="C96" s="69">
        <v>4403594820</v>
      </c>
      <c r="D96" s="78"/>
      <c r="E96" s="69">
        <v>1732150306</v>
      </c>
      <c r="F96" s="81"/>
      <c r="G96" s="72">
        <v>1190091167</v>
      </c>
      <c r="H96" s="113"/>
      <c r="I96" s="91">
        <v>2047405927</v>
      </c>
      <c r="J96" s="124"/>
      <c r="K96" s="91">
        <v>4124247954</v>
      </c>
      <c r="L96" s="113"/>
      <c r="M96" s="92">
        <v>4124247954</v>
      </c>
    </row>
    <row r="97" spans="1:13" s="53" customFormat="1" ht="16.5" customHeight="1">
      <c r="A97" s="86" t="s">
        <v>53</v>
      </c>
      <c r="B97" s="80"/>
      <c r="C97" s="69"/>
      <c r="D97" s="78"/>
      <c r="E97" s="69"/>
      <c r="F97" s="81"/>
      <c r="G97" s="72"/>
      <c r="H97" s="113"/>
      <c r="I97" s="134">
        <v>0</v>
      </c>
      <c r="J97" s="77"/>
      <c r="K97" s="134">
        <v>0</v>
      </c>
      <c r="L97" s="82"/>
      <c r="M97" s="92">
        <v>0</v>
      </c>
    </row>
    <row r="98" spans="1:13" s="53" customFormat="1" ht="16.5" customHeight="1">
      <c r="A98" s="86" t="s">
        <v>78</v>
      </c>
      <c r="B98" s="80" t="s">
        <v>122</v>
      </c>
      <c r="C98" s="69">
        <v>-4329403289</v>
      </c>
      <c r="D98" s="78"/>
      <c r="E98" s="69">
        <v>-1617220528</v>
      </c>
      <c r="F98" s="81"/>
      <c r="G98" s="72"/>
      <c r="H98" s="113"/>
      <c r="I98" s="91">
        <v>-503930028</v>
      </c>
      <c r="J98" s="77"/>
      <c r="K98" s="91">
        <v>-987487028</v>
      </c>
      <c r="L98" s="82"/>
      <c r="M98" s="92">
        <v>-987487028</v>
      </c>
    </row>
    <row r="99" spans="1:13" s="53" customFormat="1" ht="16.5" customHeight="1">
      <c r="A99" s="79" t="s">
        <v>123</v>
      </c>
      <c r="B99" s="80"/>
      <c r="C99" s="69"/>
      <c r="D99" s="78">
        <f>SUM(C100:C101)</f>
        <v>1571181512</v>
      </c>
      <c r="E99" s="69"/>
      <c r="F99" s="81">
        <v>840648972</v>
      </c>
      <c r="G99" s="97"/>
      <c r="H99" s="114">
        <v>1945362646</v>
      </c>
      <c r="I99" s="91"/>
      <c r="J99" s="77">
        <f>SUM(I100)</f>
        <v>1596698266</v>
      </c>
      <c r="K99" s="91"/>
      <c r="L99" s="82">
        <f>SUM(K100)</f>
        <v>1866774143</v>
      </c>
      <c r="M99" s="92"/>
    </row>
    <row r="100" spans="1:13" s="137" customFormat="1" ht="16.5" customHeight="1">
      <c r="A100" s="86" t="s">
        <v>124</v>
      </c>
      <c r="B100" s="80">
        <v>1033006000</v>
      </c>
      <c r="C100" s="69">
        <v>1571181512</v>
      </c>
      <c r="D100" s="78"/>
      <c r="E100" s="69">
        <v>840648972</v>
      </c>
      <c r="F100" s="81"/>
      <c r="G100" s="72">
        <v>1945362646</v>
      </c>
      <c r="H100" s="113"/>
      <c r="I100" s="91">
        <v>1596698266</v>
      </c>
      <c r="J100" s="77"/>
      <c r="K100" s="91">
        <v>1866774143</v>
      </c>
      <c r="L100" s="82"/>
      <c r="M100" s="92">
        <v>1866774143</v>
      </c>
    </row>
    <row r="101" spans="1:13" s="53" customFormat="1" ht="16.5" customHeight="1">
      <c r="A101" s="86" t="s">
        <v>53</v>
      </c>
      <c r="B101" s="80"/>
      <c r="C101" s="69"/>
      <c r="D101" s="78"/>
      <c r="E101" s="69"/>
      <c r="F101" s="81"/>
      <c r="G101" s="72"/>
      <c r="H101" s="113"/>
      <c r="I101" s="74"/>
      <c r="J101" s="77"/>
      <c r="K101" s="74"/>
      <c r="L101" s="82"/>
      <c r="M101" s="77"/>
    </row>
    <row r="102" spans="1:13" s="53" customFormat="1" ht="16.5" customHeight="1">
      <c r="A102" s="79" t="s">
        <v>125</v>
      </c>
      <c r="B102" s="80">
        <v>1033009000</v>
      </c>
      <c r="C102" s="69"/>
      <c r="D102" s="78">
        <f>SUM(C103:C107)</f>
        <v>0</v>
      </c>
      <c r="E102" s="69"/>
      <c r="F102" s="81">
        <v>0</v>
      </c>
      <c r="G102" s="72"/>
      <c r="H102" s="113" t="s">
        <v>26</v>
      </c>
      <c r="I102" s="74"/>
      <c r="J102" s="77">
        <f>SUM(I103:I107)</f>
        <v>40000000</v>
      </c>
      <c r="K102" s="74"/>
      <c r="L102" s="82">
        <f>SUM(K103:K107)</f>
        <v>40937219</v>
      </c>
      <c r="M102" s="77"/>
    </row>
    <row r="103" spans="1:13" s="53" customFormat="1" ht="16.5" customHeight="1">
      <c r="A103" s="86" t="s">
        <v>126</v>
      </c>
      <c r="B103" s="80">
        <v>1033009040</v>
      </c>
      <c r="C103" s="69">
        <v>0</v>
      </c>
      <c r="D103" s="78"/>
      <c r="E103" s="69"/>
      <c r="F103" s="81"/>
      <c r="G103" s="72"/>
      <c r="H103" s="113"/>
      <c r="I103" s="74"/>
      <c r="J103" s="77"/>
      <c r="K103" s="74"/>
      <c r="L103" s="82"/>
      <c r="M103" s="77"/>
    </row>
    <row r="104" spans="1:13" s="53" customFormat="1" ht="16.5" customHeight="1">
      <c r="A104" s="86" t="s">
        <v>127</v>
      </c>
      <c r="B104" s="80">
        <v>1033009080</v>
      </c>
      <c r="C104" s="69">
        <v>0</v>
      </c>
      <c r="D104" s="78"/>
      <c r="E104" s="69">
        <v>0</v>
      </c>
      <c r="F104" s="81"/>
      <c r="G104" s="72"/>
      <c r="H104" s="113"/>
      <c r="I104" s="74"/>
      <c r="J104" s="77"/>
      <c r="K104" s="74"/>
      <c r="L104" s="82"/>
      <c r="M104" s="77"/>
    </row>
    <row r="105" spans="1:13" s="53" customFormat="1" ht="16.5" customHeight="1">
      <c r="A105" s="86" t="s">
        <v>128</v>
      </c>
      <c r="B105" s="138">
        <v>1033009120</v>
      </c>
      <c r="C105" s="69"/>
      <c r="D105" s="125"/>
      <c r="E105" s="69"/>
      <c r="F105" s="81"/>
      <c r="G105" s="72"/>
      <c r="H105" s="113"/>
      <c r="I105" s="74"/>
      <c r="J105" s="75"/>
      <c r="K105" s="74"/>
      <c r="L105" s="76"/>
      <c r="M105" s="139"/>
    </row>
    <row r="106" spans="1:13" s="53" customFormat="1" ht="16.5" customHeight="1">
      <c r="A106" s="86" t="s">
        <v>129</v>
      </c>
      <c r="B106" s="80">
        <v>1033009200</v>
      </c>
      <c r="C106" s="69"/>
      <c r="D106" s="78"/>
      <c r="E106" s="69"/>
      <c r="F106" s="81"/>
      <c r="G106" s="72"/>
      <c r="H106" s="113"/>
      <c r="I106" s="74"/>
      <c r="J106" s="135"/>
      <c r="K106" s="74"/>
      <c r="L106" s="99"/>
      <c r="M106" s="77"/>
    </row>
    <row r="107" spans="1:13" s="111" customFormat="1" ht="16.5" customHeight="1" thickBot="1">
      <c r="A107" s="115" t="s">
        <v>130</v>
      </c>
      <c r="B107" s="101">
        <v>1033009240</v>
      </c>
      <c r="C107" s="102"/>
      <c r="D107" s="103"/>
      <c r="E107" s="102"/>
      <c r="F107" s="104"/>
      <c r="G107" s="105"/>
      <c r="H107" s="116"/>
      <c r="I107" s="140">
        <v>40000000</v>
      </c>
      <c r="J107" s="108"/>
      <c r="K107" s="140">
        <v>40937219</v>
      </c>
      <c r="L107" s="109"/>
      <c r="M107" s="141">
        <v>40937219</v>
      </c>
    </row>
    <row r="108" spans="1:13" s="94" customFormat="1" ht="16.5" customHeight="1">
      <c r="A108" s="93" t="s">
        <v>131</v>
      </c>
      <c r="B108" s="68">
        <v>1033500000</v>
      </c>
      <c r="C108" s="69"/>
      <c r="D108" s="70" t="s">
        <v>34</v>
      </c>
      <c r="E108" s="69"/>
      <c r="F108" s="71" t="s">
        <v>26</v>
      </c>
      <c r="G108" s="72"/>
      <c r="H108" s="113"/>
      <c r="I108" s="74" t="s">
        <v>34</v>
      </c>
      <c r="J108" s="77">
        <f>J109</f>
        <v>837349784</v>
      </c>
      <c r="K108" s="74" t="s">
        <v>34</v>
      </c>
      <c r="L108" s="82"/>
      <c r="M108" s="77" t="s">
        <v>34</v>
      </c>
    </row>
    <row r="109" spans="1:13" s="53" customFormat="1" ht="16.5" customHeight="1">
      <c r="A109" s="79" t="s">
        <v>132</v>
      </c>
      <c r="B109" s="80">
        <v>1033503000</v>
      </c>
      <c r="C109" s="69"/>
      <c r="D109" s="78" t="s">
        <v>51</v>
      </c>
      <c r="E109" s="69"/>
      <c r="F109" s="81" t="s">
        <v>26</v>
      </c>
      <c r="G109" s="72"/>
      <c r="H109" s="113"/>
      <c r="I109" s="91">
        <v>837349784</v>
      </c>
      <c r="J109" s="77">
        <f>SUM(I109:I110)</f>
        <v>837349784</v>
      </c>
      <c r="K109" s="134">
        <v>0</v>
      </c>
      <c r="L109" s="82"/>
      <c r="M109" s="92">
        <v>0</v>
      </c>
    </row>
    <row r="110" spans="1:13" s="53" customFormat="1" ht="16.5" customHeight="1">
      <c r="A110" s="142" t="s">
        <v>133</v>
      </c>
      <c r="B110" s="143" t="s">
        <v>134</v>
      </c>
      <c r="C110" s="144"/>
      <c r="D110" s="70" t="s">
        <v>34</v>
      </c>
      <c r="E110" s="144"/>
      <c r="F110" s="71" t="s">
        <v>26</v>
      </c>
      <c r="G110" s="72"/>
      <c r="H110" s="113"/>
      <c r="I110" s="74"/>
      <c r="J110" s="77"/>
      <c r="K110" s="74"/>
      <c r="L110" s="82"/>
      <c r="M110" s="77"/>
    </row>
    <row r="111" spans="1:13" s="94" customFormat="1" ht="16.5" customHeight="1">
      <c r="A111" s="54" t="s">
        <v>135</v>
      </c>
      <c r="B111" s="145">
        <v>1060000000</v>
      </c>
      <c r="C111" s="146"/>
      <c r="D111" s="146">
        <f>SUM(D112,D134,D161,D202,D214,D216,D247,D251,D253,D257,D259,D261)</f>
        <v>749516778252</v>
      </c>
      <c r="E111" s="147"/>
      <c r="F111" s="148">
        <v>682700824358</v>
      </c>
      <c r="G111" s="149"/>
      <c r="H111" s="150">
        <v>625315497767</v>
      </c>
      <c r="I111" s="62"/>
      <c r="J111" s="63">
        <f>J112+J134+J161+J202+J214+J216+J251+J253+J257+J259+J261</f>
        <v>642090886377</v>
      </c>
      <c r="K111" s="62"/>
      <c r="L111" s="64">
        <f>L112+L134+L161+L202+L214+L216+L251+L253+L257+L259+L261</f>
        <v>619246320613</v>
      </c>
      <c r="M111" s="65"/>
    </row>
    <row r="112" spans="1:13" s="94" customFormat="1" ht="16.5" customHeight="1">
      <c r="A112" s="93" t="s">
        <v>136</v>
      </c>
      <c r="B112" s="68">
        <v>1060500000</v>
      </c>
      <c r="C112" s="69"/>
      <c r="D112" s="151">
        <f>SUM(D113:D132)</f>
        <v>220560362174</v>
      </c>
      <c r="E112" s="69"/>
      <c r="F112" s="152">
        <v>217996710331</v>
      </c>
      <c r="G112" s="153"/>
      <c r="H112" s="154">
        <v>55156957593</v>
      </c>
      <c r="I112" s="155"/>
      <c r="J112" s="156">
        <f>J113+J114+J117+J120+J131</f>
        <v>69570126050</v>
      </c>
      <c r="K112" s="155"/>
      <c r="L112" s="157">
        <f>L113+L114+L117+L120+L131</f>
        <v>31860007606</v>
      </c>
      <c r="M112" s="132"/>
    </row>
    <row r="113" spans="1:13" s="53" customFormat="1" ht="16.5" customHeight="1" thickBot="1">
      <c r="A113" s="79" t="s">
        <v>137</v>
      </c>
      <c r="B113" s="80">
        <v>1060503000</v>
      </c>
      <c r="C113" s="69"/>
      <c r="D113" s="78">
        <v>30600730</v>
      </c>
      <c r="E113" s="69"/>
      <c r="F113" s="81">
        <v>43750950</v>
      </c>
      <c r="G113" s="72"/>
      <c r="H113" s="113"/>
      <c r="I113" s="74"/>
      <c r="J113" s="77"/>
      <c r="K113" s="74"/>
      <c r="L113" s="82"/>
      <c r="M113" s="108"/>
    </row>
    <row r="114" spans="1:13" s="53" customFormat="1" ht="16.5" customHeight="1">
      <c r="A114" s="79" t="s">
        <v>138</v>
      </c>
      <c r="B114" s="80">
        <v>1060506001</v>
      </c>
      <c r="C114" s="78">
        <v>12324000000</v>
      </c>
      <c r="D114" s="78">
        <f>SUM(C114:C116)</f>
        <v>11200000000</v>
      </c>
      <c r="E114" s="78">
        <v>12324000000</v>
      </c>
      <c r="F114" s="81">
        <v>11200000000</v>
      </c>
      <c r="G114" s="72">
        <v>14996192007</v>
      </c>
      <c r="H114" s="113">
        <v>10979542015</v>
      </c>
      <c r="I114" s="91">
        <v>20194547007</v>
      </c>
      <c r="J114" s="77">
        <f>SUM(I114:I116)</f>
        <v>17395598309</v>
      </c>
      <c r="K114" s="91">
        <v>5184402491</v>
      </c>
      <c r="L114" s="82">
        <f>SUM(K114:K116)</f>
        <v>2910557389</v>
      </c>
      <c r="M114" s="92">
        <v>5184402491</v>
      </c>
    </row>
    <row r="115" spans="1:13" s="53" customFormat="1" ht="16.5" customHeight="1">
      <c r="A115" s="86" t="s">
        <v>78</v>
      </c>
      <c r="B115" s="80" t="s">
        <v>139</v>
      </c>
      <c r="C115" s="78">
        <v>-1124000000</v>
      </c>
      <c r="D115" s="78" t="s">
        <v>140</v>
      </c>
      <c r="E115" s="69">
        <v>-1124000000</v>
      </c>
      <c r="F115" s="81" t="s">
        <v>26</v>
      </c>
      <c r="G115" s="72">
        <v>-1124000000</v>
      </c>
      <c r="H115" s="113"/>
      <c r="I115" s="91">
        <v>-1124000000</v>
      </c>
      <c r="J115" s="77"/>
      <c r="K115" s="91">
        <v>-1124000000</v>
      </c>
      <c r="L115" s="82"/>
      <c r="M115" s="92">
        <v>-1124000000</v>
      </c>
    </row>
    <row r="116" spans="1:13" s="53" customFormat="1" ht="16.5" customHeight="1">
      <c r="A116" s="86" t="s">
        <v>141</v>
      </c>
      <c r="B116" s="80" t="s">
        <v>142</v>
      </c>
      <c r="C116" s="78">
        <v>0</v>
      </c>
      <c r="D116" s="78" t="s">
        <v>51</v>
      </c>
      <c r="E116" s="69">
        <v>0</v>
      </c>
      <c r="F116" s="81" t="s">
        <v>26</v>
      </c>
      <c r="G116" s="72">
        <v>-2892649992</v>
      </c>
      <c r="H116" s="113"/>
      <c r="I116" s="91">
        <v>-1674948698</v>
      </c>
      <c r="J116" s="77"/>
      <c r="K116" s="91">
        <v>-1149845102</v>
      </c>
      <c r="L116" s="82"/>
      <c r="M116" s="92">
        <v>-1149845102</v>
      </c>
    </row>
    <row r="117" spans="1:13" s="53" customFormat="1" ht="16.5" customHeight="1">
      <c r="A117" s="79" t="s">
        <v>143</v>
      </c>
      <c r="B117" s="80">
        <v>1060509000</v>
      </c>
      <c r="C117" s="69" t="s">
        <v>34</v>
      </c>
      <c r="D117" s="69">
        <v>0</v>
      </c>
      <c r="E117" s="69" t="s">
        <v>26</v>
      </c>
      <c r="F117" s="81">
        <v>783860000</v>
      </c>
      <c r="G117" s="72"/>
      <c r="H117" s="113">
        <v>10004258926</v>
      </c>
      <c r="I117" s="91">
        <v>20206343391</v>
      </c>
      <c r="J117" s="77">
        <f>SUM(I117:I119)</f>
        <v>20206343391</v>
      </c>
      <c r="K117" s="91">
        <v>157610000</v>
      </c>
      <c r="L117" s="82">
        <v>157610000</v>
      </c>
      <c r="M117" s="92">
        <v>157610000</v>
      </c>
    </row>
    <row r="118" spans="1:13" s="53" customFormat="1" ht="16.5" customHeight="1">
      <c r="A118" s="86" t="s">
        <v>78</v>
      </c>
      <c r="B118" s="80"/>
      <c r="C118" s="69"/>
      <c r="D118" s="83"/>
      <c r="E118" s="69"/>
      <c r="F118" s="81"/>
      <c r="G118" s="72"/>
      <c r="H118" s="113"/>
      <c r="I118" s="91"/>
      <c r="J118" s="77"/>
      <c r="K118" s="91"/>
      <c r="L118" s="82"/>
      <c r="M118" s="92"/>
    </row>
    <row r="119" spans="1:13" s="53" customFormat="1" ht="16.5" customHeight="1">
      <c r="A119" s="86" t="s">
        <v>144</v>
      </c>
      <c r="B119" s="80" t="s">
        <v>145</v>
      </c>
      <c r="C119" s="69" t="s">
        <v>51</v>
      </c>
      <c r="D119" s="78" t="s">
        <v>34</v>
      </c>
      <c r="E119" s="69" t="s">
        <v>26</v>
      </c>
      <c r="F119" s="81" t="s">
        <v>26</v>
      </c>
      <c r="G119" s="72"/>
      <c r="H119" s="113"/>
      <c r="I119" s="91"/>
      <c r="J119" s="77"/>
      <c r="K119" s="91"/>
      <c r="L119" s="82"/>
      <c r="M119" s="92"/>
    </row>
    <row r="120" spans="1:13" s="53" customFormat="1" ht="16.5" customHeight="1">
      <c r="A120" s="79" t="s">
        <v>146</v>
      </c>
      <c r="B120" s="80">
        <v>1060512000</v>
      </c>
      <c r="C120" s="69"/>
      <c r="D120" s="78">
        <f>SUM(C124,C126,C129)</f>
        <v>59329761444</v>
      </c>
      <c r="E120" s="69"/>
      <c r="F120" s="81">
        <v>55969099381</v>
      </c>
      <c r="G120" s="72"/>
      <c r="H120" s="113">
        <v>34173156652</v>
      </c>
      <c r="I120" s="91" t="s">
        <v>34</v>
      </c>
      <c r="J120" s="77">
        <f>SUM(I124:I130)</f>
        <v>31968184350</v>
      </c>
      <c r="K120" s="91" t="s">
        <v>51</v>
      </c>
      <c r="L120" s="82">
        <f>SUM(K124:K130)</f>
        <v>28791840217</v>
      </c>
      <c r="M120" s="92" t="s">
        <v>34</v>
      </c>
    </row>
    <row r="121" spans="1:13" ht="16.5" customHeight="1">
      <c r="A121" s="86" t="s">
        <v>66</v>
      </c>
      <c r="B121" s="80"/>
      <c r="C121" s="69"/>
      <c r="D121" s="78"/>
      <c r="E121" s="69"/>
      <c r="F121" s="81"/>
      <c r="G121" s="72"/>
      <c r="H121" s="113"/>
      <c r="I121" s="74"/>
      <c r="J121" s="77"/>
      <c r="K121" s="74"/>
      <c r="L121" s="82"/>
      <c r="M121" s="77"/>
    </row>
    <row r="122" spans="1:13" ht="16.5" customHeight="1">
      <c r="A122" s="86" t="s">
        <v>53</v>
      </c>
      <c r="B122" s="80"/>
      <c r="C122" s="69"/>
      <c r="D122" s="78"/>
      <c r="E122" s="69"/>
      <c r="F122" s="81"/>
      <c r="G122" s="72"/>
      <c r="H122" s="113"/>
      <c r="I122" s="74"/>
      <c r="J122" s="77"/>
      <c r="K122" s="74"/>
      <c r="L122" s="82"/>
      <c r="M122" s="77"/>
    </row>
    <row r="123" spans="1:13" ht="16.5" customHeight="1">
      <c r="A123" s="86" t="s">
        <v>23</v>
      </c>
      <c r="B123" s="80"/>
      <c r="C123" s="69"/>
      <c r="D123" s="78"/>
      <c r="E123" s="69"/>
      <c r="F123" s="81"/>
      <c r="G123" s="72"/>
      <c r="H123" s="113"/>
      <c r="I123" s="74"/>
      <c r="J123" s="77"/>
      <c r="K123" s="74"/>
      <c r="L123" s="82"/>
      <c r="M123" s="77"/>
    </row>
    <row r="124" spans="1:13" s="53" customFormat="1" ht="16.5" customHeight="1">
      <c r="A124" s="86" t="s">
        <v>147</v>
      </c>
      <c r="B124" s="80">
        <v>1060512041</v>
      </c>
      <c r="C124" s="69">
        <v>27429486663</v>
      </c>
      <c r="D124" s="78"/>
      <c r="E124" s="69">
        <v>26819467770</v>
      </c>
      <c r="F124" s="81"/>
      <c r="G124" s="72">
        <v>28201388209</v>
      </c>
      <c r="H124" s="113"/>
      <c r="I124" s="74"/>
      <c r="J124" s="77"/>
      <c r="K124" s="74">
        <v>226985810</v>
      </c>
      <c r="L124" s="82"/>
      <c r="M124" s="77">
        <v>226985810</v>
      </c>
    </row>
    <row r="125" spans="1:13" ht="16.5" customHeight="1">
      <c r="A125" s="86" t="s">
        <v>148</v>
      </c>
      <c r="B125" s="80" t="s">
        <v>149</v>
      </c>
      <c r="C125" s="69" t="s">
        <v>51</v>
      </c>
      <c r="D125" s="78"/>
      <c r="E125" s="69" t="s">
        <v>26</v>
      </c>
      <c r="F125" s="81"/>
      <c r="G125" s="72"/>
      <c r="H125" s="113"/>
      <c r="I125" s="74"/>
      <c r="J125" s="77"/>
      <c r="K125" s="74"/>
      <c r="L125" s="82"/>
      <c r="M125" s="77"/>
    </row>
    <row r="126" spans="1:13" ht="16.5" customHeight="1">
      <c r="A126" s="86" t="s">
        <v>150</v>
      </c>
      <c r="B126" s="80">
        <v>1060512081</v>
      </c>
      <c r="C126" s="69">
        <v>31900274781</v>
      </c>
      <c r="D126" s="78"/>
      <c r="E126" s="78">
        <v>29149631611</v>
      </c>
      <c r="F126" s="81"/>
      <c r="G126" s="72">
        <v>5971768443</v>
      </c>
      <c r="H126" s="113"/>
      <c r="I126" s="91">
        <v>31968184350</v>
      </c>
      <c r="J126" s="77"/>
      <c r="K126" s="91">
        <v>28564854407</v>
      </c>
      <c r="L126" s="82"/>
      <c r="M126" s="92">
        <v>28564854407</v>
      </c>
    </row>
    <row r="127" spans="1:13" ht="16.5" customHeight="1">
      <c r="A127" s="86" t="s">
        <v>151</v>
      </c>
      <c r="B127" s="80" t="s">
        <v>152</v>
      </c>
      <c r="C127" s="69"/>
      <c r="D127" s="78"/>
      <c r="E127" s="78"/>
      <c r="F127" s="81"/>
      <c r="G127" s="72"/>
      <c r="H127" s="113"/>
      <c r="I127" s="74"/>
      <c r="J127" s="77"/>
      <c r="K127" s="74"/>
      <c r="L127" s="82"/>
      <c r="M127" s="77"/>
    </row>
    <row r="128" spans="1:13" ht="16.5" customHeight="1">
      <c r="A128" s="86" t="s">
        <v>153</v>
      </c>
      <c r="B128" s="80" t="s">
        <v>154</v>
      </c>
      <c r="C128" s="69"/>
      <c r="D128" s="78"/>
      <c r="E128" s="69"/>
      <c r="F128" s="81"/>
      <c r="G128" s="72"/>
      <c r="H128" s="113"/>
      <c r="I128" s="74"/>
      <c r="J128" s="77"/>
      <c r="K128" s="74"/>
      <c r="L128" s="82"/>
      <c r="M128" s="77"/>
    </row>
    <row r="129" spans="1:13" ht="16.5" customHeight="1">
      <c r="A129" s="86" t="s">
        <v>155</v>
      </c>
      <c r="B129" s="80">
        <v>1060512120</v>
      </c>
      <c r="C129" s="69"/>
      <c r="D129" s="78"/>
      <c r="E129" s="69"/>
      <c r="F129" s="81"/>
      <c r="G129" s="72"/>
      <c r="H129" s="113"/>
      <c r="I129" s="74"/>
      <c r="J129" s="77"/>
      <c r="K129" s="74"/>
      <c r="L129" s="82"/>
      <c r="M129" s="77"/>
    </row>
    <row r="130" spans="1:13" ht="16.5" customHeight="1">
      <c r="A130" s="86" t="s">
        <v>156</v>
      </c>
      <c r="B130" s="80" t="s">
        <v>157</v>
      </c>
      <c r="C130" s="69"/>
      <c r="D130" s="78"/>
      <c r="E130" s="69"/>
      <c r="F130" s="81"/>
      <c r="G130" s="72"/>
      <c r="H130" s="113"/>
      <c r="I130" s="74"/>
      <c r="J130" s="77"/>
      <c r="K130" s="74"/>
      <c r="L130" s="82"/>
      <c r="M130" s="77"/>
    </row>
    <row r="131" spans="1:13" ht="16.5" customHeight="1">
      <c r="A131" s="79" t="s">
        <v>158</v>
      </c>
      <c r="B131" s="80">
        <v>1060515000</v>
      </c>
      <c r="C131" s="69"/>
      <c r="D131" s="125">
        <f>C132+C133</f>
        <v>150000000000</v>
      </c>
      <c r="E131" s="69"/>
      <c r="F131" s="81">
        <v>150000000000</v>
      </c>
      <c r="G131" s="72"/>
      <c r="H131" s="113"/>
      <c r="I131" s="74"/>
      <c r="J131" s="77"/>
      <c r="K131" s="74"/>
      <c r="L131" s="82"/>
      <c r="M131" s="77"/>
    </row>
    <row r="132" spans="1:13" s="53" customFormat="1" ht="16.5" customHeight="1">
      <c r="A132" s="86" t="s">
        <v>159</v>
      </c>
      <c r="B132" s="80">
        <v>1060515040</v>
      </c>
      <c r="C132" s="69">
        <v>150000000000</v>
      </c>
      <c r="D132" s="78"/>
      <c r="E132" s="69">
        <v>150000000000</v>
      </c>
      <c r="F132" s="81"/>
      <c r="G132" s="72"/>
      <c r="H132" s="113"/>
      <c r="I132" s="74"/>
      <c r="J132" s="77"/>
      <c r="K132" s="74"/>
      <c r="L132" s="82"/>
      <c r="M132" s="77"/>
    </row>
    <row r="133" spans="1:13" s="111" customFormat="1" ht="16.5" customHeight="1" thickBot="1">
      <c r="A133" s="115" t="s">
        <v>58</v>
      </c>
      <c r="B133" s="101">
        <v>1060515080</v>
      </c>
      <c r="C133" s="102"/>
      <c r="D133" s="103"/>
      <c r="E133" s="102"/>
      <c r="F133" s="104"/>
      <c r="G133" s="105"/>
      <c r="H133" s="116"/>
      <c r="I133" s="107"/>
      <c r="J133" s="108"/>
      <c r="K133" s="107"/>
      <c r="L133" s="109"/>
      <c r="M133" s="108"/>
    </row>
    <row r="134" spans="1:13" s="66" customFormat="1" ht="15.95" customHeight="1">
      <c r="A134" s="93" t="s">
        <v>160</v>
      </c>
      <c r="B134" s="68">
        <v>1061000000</v>
      </c>
      <c r="C134" s="158"/>
      <c r="D134" s="159">
        <f>SUM(D135:D160)</f>
        <v>54830974388</v>
      </c>
      <c r="E134" s="158"/>
      <c r="F134" s="160">
        <v>71801969686</v>
      </c>
      <c r="G134" s="72"/>
      <c r="H134" s="113">
        <v>174150856044</v>
      </c>
      <c r="I134" s="74"/>
      <c r="J134" s="75">
        <f>J135+J140+J144+J148+J158</f>
        <v>184872022848</v>
      </c>
      <c r="K134" s="74"/>
      <c r="L134" s="76">
        <f>L135+L140+L144+L148+L158</f>
        <v>39342429179</v>
      </c>
      <c r="M134" s="77"/>
    </row>
    <row r="135" spans="1:13" ht="15.95" customHeight="1">
      <c r="A135" s="79" t="s">
        <v>161</v>
      </c>
      <c r="B135" s="80"/>
      <c r="C135" s="69"/>
      <c r="D135" s="78">
        <f>SUM(C136:C139)</f>
        <v>13835483228</v>
      </c>
      <c r="E135" s="69"/>
      <c r="F135" s="81">
        <v>13686008776</v>
      </c>
      <c r="G135" s="97"/>
      <c r="H135" s="114">
        <v>487343250</v>
      </c>
      <c r="I135" s="74"/>
      <c r="J135" s="77">
        <f>SUM(I136:I139)</f>
        <v>557793780</v>
      </c>
      <c r="K135" s="74"/>
      <c r="L135" s="82">
        <f>SUM(K136:K139)</f>
        <v>557793780</v>
      </c>
      <c r="M135" s="77"/>
    </row>
    <row r="136" spans="1:13" ht="15.95" customHeight="1">
      <c r="A136" s="86" t="s">
        <v>162</v>
      </c>
      <c r="B136" s="80">
        <v>1061003001</v>
      </c>
      <c r="C136" s="69">
        <v>15247490131</v>
      </c>
      <c r="D136" s="78"/>
      <c r="E136" s="69">
        <v>15247490131</v>
      </c>
      <c r="F136" s="81"/>
      <c r="G136" s="72">
        <v>487343250</v>
      </c>
      <c r="H136" s="113"/>
      <c r="I136" s="91">
        <v>557793780</v>
      </c>
      <c r="J136" s="77"/>
      <c r="K136" s="91">
        <v>557793780</v>
      </c>
      <c r="L136" s="82"/>
      <c r="M136" s="92">
        <v>557793780</v>
      </c>
    </row>
    <row r="137" spans="1:13" ht="15.95" customHeight="1">
      <c r="A137" s="86" t="s">
        <v>66</v>
      </c>
      <c r="B137" s="80" t="s">
        <v>163</v>
      </c>
      <c r="C137" s="69">
        <v>-1412006903</v>
      </c>
      <c r="D137" s="78"/>
      <c r="E137" s="69">
        <v>-1561481355</v>
      </c>
      <c r="F137" s="81"/>
      <c r="G137" s="72"/>
      <c r="H137" s="113"/>
      <c r="I137" s="91"/>
      <c r="J137" s="77"/>
      <c r="K137" s="91"/>
      <c r="L137" s="82"/>
      <c r="M137" s="92"/>
    </row>
    <row r="138" spans="1:13" ht="15.95" customHeight="1">
      <c r="A138" s="86" t="s">
        <v>53</v>
      </c>
      <c r="B138" s="80" t="s">
        <v>164</v>
      </c>
      <c r="C138" s="69"/>
      <c r="D138" s="78"/>
      <c r="E138" s="69"/>
      <c r="F138" s="81"/>
      <c r="G138" s="72"/>
      <c r="H138" s="113"/>
      <c r="I138" s="91"/>
      <c r="J138" s="77"/>
      <c r="K138" s="91"/>
      <c r="L138" s="82"/>
      <c r="M138" s="92"/>
    </row>
    <row r="139" spans="1:13" ht="15.95" customHeight="1">
      <c r="A139" s="86" t="s">
        <v>165</v>
      </c>
      <c r="B139" s="80" t="s">
        <v>166</v>
      </c>
      <c r="C139" s="69"/>
      <c r="D139" s="78"/>
      <c r="E139" s="69"/>
      <c r="F139" s="81"/>
      <c r="G139" s="72"/>
      <c r="H139" s="113"/>
      <c r="I139" s="91"/>
      <c r="J139" s="77"/>
      <c r="K139" s="91"/>
      <c r="L139" s="82"/>
      <c r="M139" s="92"/>
    </row>
    <row r="140" spans="1:13" ht="15.95" customHeight="1">
      <c r="A140" s="79" t="s">
        <v>167</v>
      </c>
      <c r="B140" s="80"/>
      <c r="C140" s="69"/>
      <c r="D140" s="78">
        <f>SUM(C141:C143)</f>
        <v>19722853553</v>
      </c>
      <c r="E140" s="69"/>
      <c r="F140" s="81">
        <v>38658518049</v>
      </c>
      <c r="G140" s="97"/>
      <c r="H140" s="114">
        <v>134313735325</v>
      </c>
      <c r="I140" s="91"/>
      <c r="J140" s="77">
        <f>SUM(I141:I143)</f>
        <v>144705361022</v>
      </c>
      <c r="K140" s="91"/>
      <c r="L140" s="99">
        <f>SUM(K141:K143)</f>
        <v>0</v>
      </c>
      <c r="M140" s="92"/>
    </row>
    <row r="141" spans="1:13" s="53" customFormat="1" ht="15.95" customHeight="1">
      <c r="A141" s="86" t="s">
        <v>168</v>
      </c>
      <c r="B141" s="80">
        <v>1061006001</v>
      </c>
      <c r="C141" s="69">
        <v>22693602951</v>
      </c>
      <c r="D141" s="78"/>
      <c r="E141" s="69">
        <v>41501895054</v>
      </c>
      <c r="F141" s="81"/>
      <c r="G141" s="72">
        <v>133699049719</v>
      </c>
      <c r="H141" s="113"/>
      <c r="I141" s="91">
        <v>142202464814</v>
      </c>
      <c r="J141" s="77"/>
      <c r="K141" s="91" t="s">
        <v>34</v>
      </c>
      <c r="L141" s="82"/>
      <c r="M141" s="92" t="s">
        <v>34</v>
      </c>
    </row>
    <row r="142" spans="1:13" s="53" customFormat="1" ht="15.95" customHeight="1">
      <c r="A142" s="86" t="s">
        <v>169</v>
      </c>
      <c r="B142" s="80" t="s">
        <v>170</v>
      </c>
      <c r="C142" s="78">
        <v>261844444</v>
      </c>
      <c r="D142" s="78"/>
      <c r="E142" s="161">
        <v>389216837</v>
      </c>
      <c r="F142" s="81"/>
      <c r="G142" s="72">
        <v>2655039598</v>
      </c>
      <c r="H142" s="113" t="s">
        <v>26</v>
      </c>
      <c r="I142" s="91">
        <v>3127169081</v>
      </c>
      <c r="J142" s="77"/>
      <c r="K142" s="91" t="s">
        <v>34</v>
      </c>
      <c r="L142" s="162" t="s">
        <v>34</v>
      </c>
      <c r="M142" s="92" t="s">
        <v>34</v>
      </c>
    </row>
    <row r="143" spans="1:13" ht="15.95" customHeight="1">
      <c r="A143" s="86" t="s">
        <v>53</v>
      </c>
      <c r="B143" s="80" t="s">
        <v>171</v>
      </c>
      <c r="C143" s="78">
        <v>-3232593842</v>
      </c>
      <c r="D143" s="78"/>
      <c r="E143" s="161">
        <v>-3232593842</v>
      </c>
      <c r="F143" s="81"/>
      <c r="G143" s="72">
        <v>-2040353992</v>
      </c>
      <c r="H143" s="113"/>
      <c r="I143" s="91">
        <v>-624272873</v>
      </c>
      <c r="J143" s="77"/>
      <c r="K143" s="91" t="s">
        <v>34</v>
      </c>
      <c r="L143" s="82"/>
      <c r="M143" s="92" t="s">
        <v>34</v>
      </c>
    </row>
    <row r="144" spans="1:13" s="53" customFormat="1" ht="15.95" customHeight="1">
      <c r="A144" s="79" t="s">
        <v>172</v>
      </c>
      <c r="B144" s="80"/>
      <c r="C144" s="78"/>
      <c r="D144" s="78" t="s">
        <v>34</v>
      </c>
      <c r="E144" s="161"/>
      <c r="F144" s="81" t="s">
        <v>26</v>
      </c>
      <c r="G144" s="72"/>
      <c r="H144" s="113"/>
      <c r="I144" s="91"/>
      <c r="J144" s="77"/>
      <c r="K144" s="91"/>
      <c r="L144" s="82"/>
      <c r="M144" s="92"/>
    </row>
    <row r="145" spans="1:13" ht="15.95" customHeight="1">
      <c r="A145" s="86" t="s">
        <v>173</v>
      </c>
      <c r="B145" s="80">
        <v>1061009001</v>
      </c>
      <c r="C145" s="78"/>
      <c r="D145" s="78"/>
      <c r="E145" s="161"/>
      <c r="F145" s="81"/>
      <c r="G145" s="72"/>
      <c r="H145" s="113"/>
      <c r="I145" s="91"/>
      <c r="J145" s="77"/>
      <c r="K145" s="91"/>
      <c r="L145" s="82"/>
      <c r="M145" s="92"/>
    </row>
    <row r="146" spans="1:13" ht="15.95" customHeight="1">
      <c r="A146" s="86" t="s">
        <v>66</v>
      </c>
      <c r="B146" s="80" t="s">
        <v>174</v>
      </c>
      <c r="C146" s="78"/>
      <c r="D146" s="78"/>
      <c r="E146" s="161"/>
      <c r="F146" s="81"/>
      <c r="G146" s="72"/>
      <c r="H146" s="113"/>
      <c r="I146" s="91"/>
      <c r="J146" s="77"/>
      <c r="K146" s="91"/>
      <c r="L146" s="82"/>
      <c r="M146" s="92"/>
    </row>
    <row r="147" spans="1:13" ht="15.95" customHeight="1">
      <c r="A147" s="86" t="s">
        <v>53</v>
      </c>
      <c r="B147" s="80" t="s">
        <v>175</v>
      </c>
      <c r="C147" s="78"/>
      <c r="D147" s="78"/>
      <c r="E147" s="161"/>
      <c r="F147" s="81"/>
      <c r="G147" s="72"/>
      <c r="H147" s="113"/>
      <c r="I147" s="91"/>
      <c r="J147" s="77"/>
      <c r="K147" s="91"/>
      <c r="L147" s="82"/>
      <c r="M147" s="92"/>
    </row>
    <row r="148" spans="1:13" ht="15.95" customHeight="1">
      <c r="A148" s="79" t="s">
        <v>176</v>
      </c>
      <c r="B148" s="80">
        <v>1061012000</v>
      </c>
      <c r="C148" s="78"/>
      <c r="D148" s="70">
        <f>SUM(C151:C157)</f>
        <v>21272637607</v>
      </c>
      <c r="E148" s="161"/>
      <c r="F148" s="71">
        <v>19457442861</v>
      </c>
      <c r="G148" s="72"/>
      <c r="H148" s="113">
        <v>39349777469</v>
      </c>
      <c r="I148" s="91"/>
      <c r="J148" s="77">
        <f>SUM(I151:I157)</f>
        <v>39608868046</v>
      </c>
      <c r="K148" s="91"/>
      <c r="L148" s="82">
        <f>SUM(K151:K157)</f>
        <v>38784635399</v>
      </c>
      <c r="M148" s="92"/>
    </row>
    <row r="149" spans="1:13" s="53" customFormat="1" ht="15.95" customHeight="1">
      <c r="A149" s="86" t="s">
        <v>66</v>
      </c>
      <c r="B149" s="80"/>
      <c r="C149" s="78"/>
      <c r="D149" s="95" t="s">
        <v>51</v>
      </c>
      <c r="E149" s="161"/>
      <c r="F149" s="96" t="s">
        <v>26</v>
      </c>
      <c r="G149" s="72"/>
      <c r="H149" s="113"/>
      <c r="I149" s="91">
        <v>2662800000</v>
      </c>
      <c r="J149" s="77"/>
      <c r="K149" s="91">
        <v>2662800000</v>
      </c>
      <c r="L149" s="82"/>
      <c r="M149" s="92">
        <v>2662800000</v>
      </c>
    </row>
    <row r="150" spans="1:13" s="53" customFormat="1" ht="15.95" customHeight="1">
      <c r="A150" s="86" t="s">
        <v>53</v>
      </c>
      <c r="B150" s="80"/>
      <c r="C150" s="78"/>
      <c r="D150" s="78"/>
      <c r="E150" s="161"/>
      <c r="F150" s="81"/>
      <c r="G150" s="72"/>
      <c r="H150" s="113"/>
      <c r="I150" s="91">
        <v>17454625</v>
      </c>
      <c r="J150" s="77"/>
      <c r="K150" s="91">
        <v>17454625</v>
      </c>
      <c r="L150" s="82"/>
      <c r="M150" s="92">
        <v>17454625</v>
      </c>
    </row>
    <row r="151" spans="1:13" s="53" customFormat="1" ht="15.95" customHeight="1">
      <c r="A151" s="86" t="s">
        <v>177</v>
      </c>
      <c r="B151" s="80">
        <v>1061012040</v>
      </c>
      <c r="C151" s="78">
        <v>12160000000</v>
      </c>
      <c r="D151" s="78"/>
      <c r="E151" s="161">
        <v>10018000000</v>
      </c>
      <c r="F151" s="81"/>
      <c r="G151" s="72">
        <v>1848800000</v>
      </c>
      <c r="H151" s="113"/>
      <c r="I151" s="91">
        <v>2662800000</v>
      </c>
      <c r="J151" s="77"/>
      <c r="K151" s="91">
        <v>4098000000</v>
      </c>
      <c r="L151" s="82"/>
      <c r="M151" s="92">
        <v>4098000000</v>
      </c>
    </row>
    <row r="152" spans="1:13" s="53" customFormat="1" ht="15.95" customHeight="1">
      <c r="A152" s="86" t="s">
        <v>178</v>
      </c>
      <c r="B152" s="80">
        <v>1061012080</v>
      </c>
      <c r="C152" s="78">
        <v>2000515</v>
      </c>
      <c r="D152" s="78"/>
      <c r="E152" s="161">
        <v>1985239</v>
      </c>
      <c r="F152" s="81"/>
      <c r="G152" s="72">
        <v>17448388</v>
      </c>
      <c r="H152" s="113"/>
      <c r="I152" s="91">
        <v>17454625</v>
      </c>
      <c r="J152" s="77"/>
      <c r="K152" s="91">
        <v>30773193</v>
      </c>
      <c r="L152" s="82"/>
      <c r="M152" s="92">
        <v>30773193</v>
      </c>
    </row>
    <row r="153" spans="1:13" s="53" customFormat="1" ht="15.95" customHeight="1">
      <c r="A153" s="86" t="s">
        <v>179</v>
      </c>
      <c r="B153" s="80">
        <v>1061012120</v>
      </c>
      <c r="C153" s="78">
        <v>10027637442</v>
      </c>
      <c r="D153" s="78"/>
      <c r="E153" s="161">
        <v>10439452569</v>
      </c>
      <c r="F153" s="81"/>
      <c r="G153" s="72">
        <v>8511153721</v>
      </c>
      <c r="H153" s="113"/>
      <c r="I153" s="91">
        <v>8850033848</v>
      </c>
      <c r="J153" s="77"/>
      <c r="K153" s="91">
        <v>8227688457</v>
      </c>
      <c r="L153" s="82"/>
      <c r="M153" s="92">
        <v>8227688457</v>
      </c>
    </row>
    <row r="154" spans="1:13" s="53" customFormat="1" ht="15.95" customHeight="1">
      <c r="A154" s="86" t="s">
        <v>180</v>
      </c>
      <c r="B154" s="80" t="s">
        <v>181</v>
      </c>
      <c r="C154" s="78"/>
      <c r="D154" s="78"/>
      <c r="E154" s="161"/>
      <c r="F154" s="81"/>
      <c r="G154" s="72"/>
      <c r="H154" s="113"/>
      <c r="I154" s="91"/>
      <c r="J154" s="77"/>
      <c r="K154" s="91"/>
      <c r="L154" s="82"/>
      <c r="M154" s="92"/>
    </row>
    <row r="155" spans="1:13" s="53" customFormat="1" ht="15.95" customHeight="1">
      <c r="A155" s="86" t="s">
        <v>182</v>
      </c>
      <c r="B155" s="80" t="s">
        <v>183</v>
      </c>
      <c r="C155" s="78">
        <v>-917000350</v>
      </c>
      <c r="D155" s="78"/>
      <c r="E155" s="161">
        <v>-1001994947</v>
      </c>
      <c r="F155" s="81"/>
      <c r="G155" s="72" t="s">
        <v>26</v>
      </c>
      <c r="H155" s="113" t="s">
        <v>26</v>
      </c>
      <c r="I155" s="91">
        <v>-640511782</v>
      </c>
      <c r="J155" s="77"/>
      <c r="K155" s="91">
        <v>-817041705</v>
      </c>
      <c r="L155" s="162" t="s">
        <v>34</v>
      </c>
      <c r="M155" s="92">
        <v>-817041705</v>
      </c>
    </row>
    <row r="156" spans="1:13" s="53" customFormat="1" ht="15.95" customHeight="1">
      <c r="A156" s="86" t="s">
        <v>184</v>
      </c>
      <c r="B156" s="80">
        <v>1061012161</v>
      </c>
      <c r="C156" s="163">
        <v>0</v>
      </c>
      <c r="D156" s="78"/>
      <c r="E156" s="161">
        <v>0</v>
      </c>
      <c r="F156" s="81"/>
      <c r="G156" s="72">
        <v>28972375360</v>
      </c>
      <c r="H156" s="113"/>
      <c r="I156" s="91">
        <v>28972375360</v>
      </c>
      <c r="J156" s="77"/>
      <c r="K156" s="91">
        <v>28972375360</v>
      </c>
      <c r="L156" s="82"/>
      <c r="M156" s="92">
        <v>28972375360</v>
      </c>
    </row>
    <row r="157" spans="1:13" s="53" customFormat="1" ht="15.95" customHeight="1">
      <c r="A157" s="86" t="s">
        <v>185</v>
      </c>
      <c r="B157" s="80" t="s">
        <v>186</v>
      </c>
      <c r="C157" s="78"/>
      <c r="D157" s="78"/>
      <c r="E157" s="161"/>
      <c r="F157" s="81"/>
      <c r="G157" s="72"/>
      <c r="H157" s="113"/>
      <c r="I157" s="91">
        <v>-253284005</v>
      </c>
      <c r="J157" s="77"/>
      <c r="K157" s="91">
        <v>-1727159906</v>
      </c>
      <c r="L157" s="82"/>
      <c r="M157" s="92">
        <v>-1727159906</v>
      </c>
    </row>
    <row r="158" spans="1:13" s="53" customFormat="1" ht="15.95" customHeight="1">
      <c r="A158" s="79" t="s">
        <v>187</v>
      </c>
      <c r="B158" s="80"/>
      <c r="C158" s="78"/>
      <c r="D158" s="78"/>
      <c r="E158" s="161"/>
      <c r="F158" s="81"/>
      <c r="G158" s="72"/>
      <c r="H158" s="113"/>
      <c r="I158" s="74"/>
      <c r="J158" s="77"/>
      <c r="K158" s="74"/>
      <c r="L158" s="82"/>
      <c r="M158" s="77"/>
    </row>
    <row r="159" spans="1:13" s="53" customFormat="1" ht="15.95" customHeight="1">
      <c r="A159" s="86" t="s">
        <v>188</v>
      </c>
      <c r="B159" s="80">
        <v>1061015000</v>
      </c>
      <c r="C159" s="78"/>
      <c r="D159" s="78"/>
      <c r="E159" s="161"/>
      <c r="F159" s="81"/>
      <c r="G159" s="72"/>
      <c r="H159" s="113"/>
      <c r="I159" s="74"/>
      <c r="J159" s="77"/>
      <c r="K159" s="74"/>
      <c r="L159" s="82"/>
      <c r="M159" s="77"/>
    </row>
    <row r="160" spans="1:13" s="111" customFormat="1" ht="15.95" customHeight="1" thickBot="1">
      <c r="A160" s="115" t="s">
        <v>53</v>
      </c>
      <c r="B160" s="101"/>
      <c r="C160" s="103"/>
      <c r="D160" s="103"/>
      <c r="E160" s="164"/>
      <c r="F160" s="104"/>
      <c r="G160" s="105"/>
      <c r="H160" s="116"/>
      <c r="I160" s="107"/>
      <c r="J160" s="108"/>
      <c r="K160" s="107"/>
      <c r="L160" s="109"/>
      <c r="M160" s="108"/>
    </row>
    <row r="161" spans="1:13" s="94" customFormat="1" ht="15.2" customHeight="1">
      <c r="A161" s="93" t="s">
        <v>189</v>
      </c>
      <c r="B161" s="68">
        <v>1061500000</v>
      </c>
      <c r="C161" s="78"/>
      <c r="D161" s="70">
        <f>SUM(D162:D197)</f>
        <v>238377055535</v>
      </c>
      <c r="E161" s="161"/>
      <c r="F161" s="71">
        <v>238325770651</v>
      </c>
      <c r="G161" s="72"/>
      <c r="H161" s="113">
        <v>282493003096</v>
      </c>
      <c r="I161" s="74"/>
      <c r="J161" s="75">
        <f>J162+J165+J169+J173+J177+J181+J185+J189+J193+J197</f>
        <v>270397603059</v>
      </c>
      <c r="K161" s="74"/>
      <c r="L161" s="76">
        <f>SUM(L162:L200)</f>
        <v>429852320017</v>
      </c>
      <c r="M161" s="77"/>
    </row>
    <row r="162" spans="1:13" s="53" customFormat="1" ht="15.2" customHeight="1">
      <c r="A162" s="79" t="s">
        <v>190</v>
      </c>
      <c r="B162" s="80">
        <v>1061503001</v>
      </c>
      <c r="C162" s="78">
        <v>117263367341</v>
      </c>
      <c r="D162" s="83">
        <f>SUM(C162:C164)</f>
        <v>111887375034</v>
      </c>
      <c r="E162" s="69">
        <v>117263367341</v>
      </c>
      <c r="F162" s="96">
        <v>102133393626</v>
      </c>
      <c r="G162" s="72">
        <v>119335361944</v>
      </c>
      <c r="H162" s="113">
        <v>104205388229</v>
      </c>
      <c r="I162" s="91">
        <v>119335361944</v>
      </c>
      <c r="J162" s="77">
        <f>SUM(I162:I164)</f>
        <v>110340646454</v>
      </c>
      <c r="K162" s="91">
        <v>283998509332</v>
      </c>
      <c r="L162" s="82">
        <f>SUM(K162:K164)</f>
        <v>264182192175</v>
      </c>
      <c r="M162" s="92">
        <v>283998509332</v>
      </c>
    </row>
    <row r="163" spans="1:13" s="53" customFormat="1" ht="15.2" customHeight="1">
      <c r="A163" s="86" t="s">
        <v>23</v>
      </c>
      <c r="B163" s="80" t="s">
        <v>191</v>
      </c>
      <c r="C163" s="78">
        <v>0</v>
      </c>
      <c r="D163" s="83" t="s">
        <v>34</v>
      </c>
      <c r="E163" s="69">
        <v>0</v>
      </c>
      <c r="F163" s="81" t="s">
        <v>26</v>
      </c>
      <c r="G163" s="72"/>
      <c r="H163" s="113"/>
      <c r="I163" s="74"/>
      <c r="J163" s="77"/>
      <c r="K163" s="74">
        <v>-19816317157</v>
      </c>
      <c r="L163" s="82"/>
      <c r="M163" s="77">
        <v>-19816317157</v>
      </c>
    </row>
    <row r="164" spans="1:13" s="53" customFormat="1" ht="15.2" customHeight="1">
      <c r="A164" s="86" t="s">
        <v>192</v>
      </c>
      <c r="B164" s="80" t="s">
        <v>193</v>
      </c>
      <c r="C164" s="78">
        <v>-5375992307</v>
      </c>
      <c r="D164" s="83" t="s">
        <v>51</v>
      </c>
      <c r="E164" s="69">
        <v>-15129973715</v>
      </c>
      <c r="F164" s="81" t="s">
        <v>26</v>
      </c>
      <c r="G164" s="72">
        <v>-15129973715</v>
      </c>
      <c r="H164" s="113"/>
      <c r="I164" s="91">
        <v>-8994715490</v>
      </c>
      <c r="J164" s="77"/>
      <c r="K164" s="91" t="s">
        <v>34</v>
      </c>
      <c r="L164" s="82"/>
      <c r="M164" s="92" t="s">
        <v>34</v>
      </c>
    </row>
    <row r="165" spans="1:13" s="53" customFormat="1" ht="15.2" customHeight="1">
      <c r="A165" s="79" t="s">
        <v>194</v>
      </c>
      <c r="B165" s="80">
        <v>1061506001</v>
      </c>
      <c r="C165" s="78">
        <v>89911173793</v>
      </c>
      <c r="D165" s="83">
        <f>SUM(C165:C168)</f>
        <v>56515273362</v>
      </c>
      <c r="E165" s="69">
        <v>89911173793</v>
      </c>
      <c r="F165" s="81">
        <v>57896862975</v>
      </c>
      <c r="G165" s="72">
        <v>56050180287</v>
      </c>
      <c r="H165" s="113">
        <v>34016098221</v>
      </c>
      <c r="I165" s="91">
        <v>56050180287</v>
      </c>
      <c r="J165" s="77">
        <f>SUM(I165:I168)</f>
        <v>35651304936</v>
      </c>
      <c r="K165" s="91">
        <v>75271657917</v>
      </c>
      <c r="L165" s="82">
        <f>SUM(K165:K168)</f>
        <v>42938402350</v>
      </c>
      <c r="M165" s="92">
        <v>75271657917</v>
      </c>
    </row>
    <row r="166" spans="1:13" s="53" customFormat="1" ht="15.2" customHeight="1">
      <c r="A166" s="86" t="s">
        <v>23</v>
      </c>
      <c r="B166" s="80" t="s">
        <v>195</v>
      </c>
      <c r="C166" s="78">
        <v>-2196835188</v>
      </c>
      <c r="D166" s="83"/>
      <c r="E166" s="69">
        <v>-2238264677</v>
      </c>
      <c r="F166" s="81"/>
      <c r="G166" s="72"/>
      <c r="H166" s="113"/>
      <c r="I166" s="74"/>
      <c r="J166" s="77"/>
      <c r="K166" s="74">
        <v>-8759247311</v>
      </c>
      <c r="L166" s="82"/>
      <c r="M166" s="77">
        <v>-8759247311</v>
      </c>
    </row>
    <row r="167" spans="1:13" s="53" customFormat="1" ht="15.2" customHeight="1">
      <c r="A167" s="86" t="s">
        <v>196</v>
      </c>
      <c r="B167" s="80" t="s">
        <v>197</v>
      </c>
      <c r="C167" s="78">
        <v>-31199065243</v>
      </c>
      <c r="D167" s="83" t="s">
        <v>34</v>
      </c>
      <c r="E167" s="69">
        <v>-29776046141</v>
      </c>
      <c r="F167" s="81" t="s">
        <v>26</v>
      </c>
      <c r="G167" s="72">
        <v>-22034082066</v>
      </c>
      <c r="H167" s="113"/>
      <c r="I167" s="91">
        <v>-20398875351</v>
      </c>
      <c r="J167" s="77"/>
      <c r="K167" s="91">
        <v>-23574008256</v>
      </c>
      <c r="L167" s="82"/>
      <c r="M167" s="92">
        <v>-23574008256</v>
      </c>
    </row>
    <row r="168" spans="1:13" s="53" customFormat="1" ht="15.2" customHeight="1">
      <c r="A168" s="86" t="s">
        <v>192</v>
      </c>
      <c r="B168" s="80" t="s">
        <v>198</v>
      </c>
      <c r="C168" s="78">
        <v>0</v>
      </c>
      <c r="D168" s="83"/>
      <c r="E168" s="69">
        <v>0</v>
      </c>
      <c r="F168" s="81"/>
      <c r="G168" s="72"/>
      <c r="H168" s="113"/>
      <c r="I168" s="91"/>
      <c r="J168" s="77"/>
      <c r="K168" s="91"/>
      <c r="L168" s="82"/>
      <c r="M168" s="92"/>
    </row>
    <row r="169" spans="1:13" s="53" customFormat="1" ht="15.2" customHeight="1">
      <c r="A169" s="79" t="s">
        <v>199</v>
      </c>
      <c r="B169" s="80">
        <v>1061509001</v>
      </c>
      <c r="C169" s="78">
        <v>29972232067</v>
      </c>
      <c r="D169" s="83">
        <f>SUM(C169:C172)</f>
        <v>11836069148</v>
      </c>
      <c r="E169" s="69">
        <v>29984810976</v>
      </c>
      <c r="F169" s="81">
        <v>12298425100</v>
      </c>
      <c r="G169" s="72">
        <v>17354262526</v>
      </c>
      <c r="H169" s="113">
        <v>9314782467</v>
      </c>
      <c r="I169" s="91">
        <v>17048939344</v>
      </c>
      <c r="J169" s="77">
        <f>SUM(I169:I172)</f>
        <v>9569730991</v>
      </c>
      <c r="K169" s="91">
        <v>80837788512</v>
      </c>
      <c r="L169" s="82">
        <f>SUM(K169:K172)</f>
        <v>31389661300</v>
      </c>
      <c r="M169" s="92">
        <v>80837788512</v>
      </c>
    </row>
    <row r="170" spans="1:13" s="53" customFormat="1" ht="15.2" customHeight="1">
      <c r="A170" s="86" t="s">
        <v>23</v>
      </c>
      <c r="B170" s="80" t="s">
        <v>200</v>
      </c>
      <c r="C170" s="78">
        <v>-4147645046</v>
      </c>
      <c r="D170" s="78" t="s">
        <v>34</v>
      </c>
      <c r="E170" s="69">
        <v>-4309962226</v>
      </c>
      <c r="F170" s="81" t="s">
        <v>26</v>
      </c>
      <c r="G170" s="72"/>
      <c r="H170" s="113"/>
      <c r="I170" s="74"/>
      <c r="J170" s="77"/>
      <c r="K170" s="74">
        <v>-30089969877</v>
      </c>
      <c r="L170" s="82"/>
      <c r="M170" s="77">
        <v>-30089969877</v>
      </c>
    </row>
    <row r="171" spans="1:13" s="53" customFormat="1" ht="15.2" customHeight="1">
      <c r="A171" s="86" t="s">
        <v>196</v>
      </c>
      <c r="B171" s="80" t="s">
        <v>201</v>
      </c>
      <c r="C171" s="78">
        <v>-13988517873</v>
      </c>
      <c r="D171" s="78" t="s">
        <v>34</v>
      </c>
      <c r="E171" s="69">
        <v>-13376423650</v>
      </c>
      <c r="F171" s="81" t="s">
        <v>26</v>
      </c>
      <c r="G171" s="72">
        <v>-8039480059</v>
      </c>
      <c r="H171" s="113"/>
      <c r="I171" s="91">
        <v>-7479208353</v>
      </c>
      <c r="J171" s="77"/>
      <c r="K171" s="91">
        <v>-19358157335</v>
      </c>
      <c r="L171" s="82"/>
      <c r="M171" s="92">
        <v>-19358157335</v>
      </c>
    </row>
    <row r="172" spans="1:13" s="53" customFormat="1" ht="15.2" customHeight="1">
      <c r="A172" s="86" t="s">
        <v>192</v>
      </c>
      <c r="B172" s="80" t="s">
        <v>202</v>
      </c>
      <c r="C172" s="78">
        <v>0</v>
      </c>
      <c r="D172" s="78"/>
      <c r="E172" s="69">
        <v>0</v>
      </c>
      <c r="F172" s="81"/>
      <c r="G172" s="72"/>
      <c r="H172" s="113"/>
      <c r="I172" s="91"/>
      <c r="J172" s="77"/>
      <c r="K172" s="91"/>
      <c r="L172" s="82"/>
      <c r="M172" s="92"/>
    </row>
    <row r="173" spans="1:13" s="53" customFormat="1" ht="15.2" customHeight="1">
      <c r="A173" s="79" t="s">
        <v>203</v>
      </c>
      <c r="B173" s="80">
        <v>1061512001</v>
      </c>
      <c r="C173" s="78">
        <v>27603938717</v>
      </c>
      <c r="D173" s="78">
        <f>SUM(C173:C176)</f>
        <v>272485908</v>
      </c>
      <c r="E173" s="69">
        <v>27622125718</v>
      </c>
      <c r="F173" s="81">
        <v>351000521</v>
      </c>
      <c r="G173" s="72">
        <v>1743310328</v>
      </c>
      <c r="H173" s="113">
        <v>87188724</v>
      </c>
      <c r="I173" s="91">
        <v>1717806793</v>
      </c>
      <c r="J173" s="77">
        <f>SUM(I173:I176)</f>
        <v>161550183</v>
      </c>
      <c r="K173" s="91">
        <v>6939083639</v>
      </c>
      <c r="L173" s="82">
        <f>SUM(K173:K176)</f>
        <v>321386991</v>
      </c>
      <c r="M173" s="92">
        <v>6939083639</v>
      </c>
    </row>
    <row r="174" spans="1:13" s="53" customFormat="1" ht="15.2" customHeight="1">
      <c r="A174" s="86" t="s">
        <v>23</v>
      </c>
      <c r="B174" s="80" t="s">
        <v>204</v>
      </c>
      <c r="C174" s="78">
        <v>-28</v>
      </c>
      <c r="D174" s="78"/>
      <c r="E174" s="69">
        <v>-28</v>
      </c>
      <c r="F174" s="81"/>
      <c r="G174" s="72"/>
      <c r="H174" s="113"/>
      <c r="I174" s="74"/>
      <c r="J174" s="77"/>
      <c r="K174" s="74">
        <v>-2877834210</v>
      </c>
      <c r="L174" s="82"/>
      <c r="M174" s="77">
        <v>-2877834210</v>
      </c>
    </row>
    <row r="175" spans="1:13" s="53" customFormat="1" ht="15.2" customHeight="1">
      <c r="A175" s="86" t="s">
        <v>196</v>
      </c>
      <c r="B175" s="80" t="s">
        <v>205</v>
      </c>
      <c r="C175" s="78">
        <v>-27331452781</v>
      </c>
      <c r="D175" s="78" t="s">
        <v>34</v>
      </c>
      <c r="E175" s="69">
        <v>-27271125169</v>
      </c>
      <c r="F175" s="81" t="s">
        <v>26</v>
      </c>
      <c r="G175" s="72">
        <v>-1656121604</v>
      </c>
      <c r="H175" s="113"/>
      <c r="I175" s="91">
        <v>-1556256610</v>
      </c>
      <c r="J175" s="77"/>
      <c r="K175" s="91">
        <v>-3739862438</v>
      </c>
      <c r="L175" s="82"/>
      <c r="M175" s="92">
        <v>-3739862438</v>
      </c>
    </row>
    <row r="176" spans="1:13" s="53" customFormat="1" ht="15.2" customHeight="1">
      <c r="A176" s="86" t="s">
        <v>192</v>
      </c>
      <c r="B176" s="80" t="s">
        <v>206</v>
      </c>
      <c r="C176" s="78">
        <v>0</v>
      </c>
      <c r="D176" s="78"/>
      <c r="E176" s="69">
        <v>0</v>
      </c>
      <c r="F176" s="81"/>
      <c r="G176" s="72"/>
      <c r="H176" s="113"/>
      <c r="I176" s="91"/>
      <c r="J176" s="77"/>
      <c r="K176" s="91"/>
      <c r="L176" s="82"/>
      <c r="M176" s="92"/>
    </row>
    <row r="177" spans="1:13" s="53" customFormat="1" ht="15.2" customHeight="1">
      <c r="A177" s="79" t="s">
        <v>207</v>
      </c>
      <c r="B177" s="80">
        <v>1061515001</v>
      </c>
      <c r="C177" s="78">
        <v>2866918665</v>
      </c>
      <c r="D177" s="78">
        <f>SUM(C177:C180)</f>
        <v>199865853</v>
      </c>
      <c r="E177" s="69">
        <v>2847516702</v>
      </c>
      <c r="F177" s="81">
        <v>207078956</v>
      </c>
      <c r="G177" s="72">
        <v>2516984293</v>
      </c>
      <c r="H177" s="113">
        <v>654620079</v>
      </c>
      <c r="I177" s="91">
        <v>2169734544</v>
      </c>
      <c r="J177" s="77">
        <f>SUM(I177:I180)</f>
        <v>489862174</v>
      </c>
      <c r="K177" s="91">
        <v>5184358827</v>
      </c>
      <c r="L177" s="82">
        <f>SUM(K177:K180)</f>
        <v>1219893968</v>
      </c>
      <c r="M177" s="92">
        <v>5184358827</v>
      </c>
    </row>
    <row r="178" spans="1:13" s="53" customFormat="1" ht="15.2" customHeight="1">
      <c r="A178" s="86" t="s">
        <v>23</v>
      </c>
      <c r="B178" s="80"/>
      <c r="C178" s="78">
        <v>-60600630</v>
      </c>
      <c r="D178" s="78"/>
      <c r="E178" s="69">
        <v>-72024407</v>
      </c>
      <c r="F178" s="81"/>
      <c r="G178" s="72"/>
      <c r="H178" s="113"/>
      <c r="I178" s="74"/>
      <c r="J178" s="77"/>
      <c r="K178" s="74"/>
      <c r="L178" s="82"/>
      <c r="M178" s="77"/>
    </row>
    <row r="179" spans="1:13" s="53" customFormat="1" ht="15.2" customHeight="1">
      <c r="A179" s="86" t="s">
        <v>196</v>
      </c>
      <c r="B179" s="80" t="s">
        <v>208</v>
      </c>
      <c r="C179" s="78">
        <v>-2606452182</v>
      </c>
      <c r="D179" s="78" t="s">
        <v>34</v>
      </c>
      <c r="E179" s="69">
        <v>-2568413339</v>
      </c>
      <c r="F179" s="81" t="s">
        <v>26</v>
      </c>
      <c r="G179" s="72">
        <v>-1862364214</v>
      </c>
      <c r="H179" s="113"/>
      <c r="I179" s="91">
        <v>-1679872370</v>
      </c>
      <c r="J179" s="77"/>
      <c r="K179" s="91">
        <v>-44443214</v>
      </c>
      <c r="L179" s="82"/>
      <c r="M179" s="92">
        <v>-44443214</v>
      </c>
    </row>
    <row r="180" spans="1:13" ht="15.2" customHeight="1">
      <c r="A180" s="86" t="s">
        <v>192</v>
      </c>
      <c r="B180" s="80" t="s">
        <v>209</v>
      </c>
      <c r="C180" s="78">
        <v>0</v>
      </c>
      <c r="D180" s="126"/>
      <c r="E180" s="78">
        <v>0</v>
      </c>
      <c r="F180" s="81"/>
      <c r="G180" s="72"/>
      <c r="H180" s="113"/>
      <c r="I180" s="91"/>
      <c r="J180" s="77"/>
      <c r="K180" s="91">
        <v>-3920021645</v>
      </c>
      <c r="L180" s="82"/>
      <c r="M180" s="92">
        <v>-3920021645</v>
      </c>
    </row>
    <row r="181" spans="1:13" ht="15.2" customHeight="1">
      <c r="A181" s="79" t="s">
        <v>210</v>
      </c>
      <c r="B181" s="80">
        <v>1061518001</v>
      </c>
      <c r="C181" s="78">
        <v>131819288577</v>
      </c>
      <c r="D181" s="78">
        <f>SUM(C181:C184)</f>
        <v>27106957106</v>
      </c>
      <c r="E181" s="69">
        <v>131023438637</v>
      </c>
      <c r="F181" s="81">
        <v>31800328987</v>
      </c>
      <c r="G181" s="72">
        <v>108102255564</v>
      </c>
      <c r="H181" s="113">
        <v>25611037278</v>
      </c>
      <c r="I181" s="91">
        <v>101767723814</v>
      </c>
      <c r="J181" s="77">
        <f>SUM(I181:I184)</f>
        <v>23919428639</v>
      </c>
      <c r="K181" s="91">
        <v>93154994720</v>
      </c>
      <c r="L181" s="82">
        <f>SUM(K181:K184)</f>
        <v>19874313261</v>
      </c>
      <c r="M181" s="92">
        <v>93154994720</v>
      </c>
    </row>
    <row r="182" spans="1:13" ht="15.2" customHeight="1">
      <c r="A182" s="86" t="s">
        <v>23</v>
      </c>
      <c r="B182" s="80" t="s">
        <v>211</v>
      </c>
      <c r="C182" s="78">
        <v>-1513654495</v>
      </c>
      <c r="D182" s="78" t="s">
        <v>34</v>
      </c>
      <c r="E182" s="69">
        <v>-1672114933</v>
      </c>
      <c r="F182" s="81" t="s">
        <v>26</v>
      </c>
      <c r="G182" s="72">
        <v>-226594931</v>
      </c>
      <c r="H182" s="113"/>
      <c r="I182" s="91">
        <v>-59570743</v>
      </c>
      <c r="J182" s="77"/>
      <c r="K182" s="91">
        <v>-13522705</v>
      </c>
      <c r="L182" s="82"/>
      <c r="M182" s="92">
        <v>-13522705</v>
      </c>
    </row>
    <row r="183" spans="1:13" ht="15.2" customHeight="1">
      <c r="A183" s="86" t="s">
        <v>196</v>
      </c>
      <c r="B183" s="80" t="s">
        <v>212</v>
      </c>
      <c r="C183" s="78">
        <v>-103198676976</v>
      </c>
      <c r="D183" s="78" t="s">
        <v>34</v>
      </c>
      <c r="E183" s="69">
        <v>-97550994717</v>
      </c>
      <c r="F183" s="81" t="s">
        <v>26</v>
      </c>
      <c r="G183" s="72">
        <v>-82264623355</v>
      </c>
      <c r="H183" s="113"/>
      <c r="I183" s="91">
        <v>-77788724432</v>
      </c>
      <c r="J183" s="77"/>
      <c r="K183" s="91">
        <v>-73267158754</v>
      </c>
      <c r="L183" s="82"/>
      <c r="M183" s="92">
        <v>-73267158754</v>
      </c>
    </row>
    <row r="184" spans="1:13" s="53" customFormat="1" ht="15.2" customHeight="1">
      <c r="A184" s="86" t="s">
        <v>192</v>
      </c>
      <c r="B184" s="80" t="s">
        <v>213</v>
      </c>
      <c r="C184" s="78">
        <v>0</v>
      </c>
      <c r="D184" s="78"/>
      <c r="E184" s="69">
        <v>0</v>
      </c>
      <c r="F184" s="81"/>
      <c r="G184" s="72"/>
      <c r="H184" s="113"/>
      <c r="I184" s="74"/>
      <c r="J184" s="77"/>
      <c r="K184" s="74"/>
      <c r="L184" s="82"/>
      <c r="M184" s="77"/>
    </row>
    <row r="185" spans="1:13" ht="15.2" customHeight="1">
      <c r="A185" s="79" t="s">
        <v>214</v>
      </c>
      <c r="B185" s="80">
        <v>1061521001</v>
      </c>
      <c r="C185" s="78">
        <v>9722727</v>
      </c>
      <c r="D185" s="78">
        <f>SUM(C185:C188)</f>
        <v>3091495</v>
      </c>
      <c r="E185" s="69">
        <v>8372727</v>
      </c>
      <c r="F185" s="81">
        <v>2038501</v>
      </c>
      <c r="G185" s="72">
        <v>9932727</v>
      </c>
      <c r="H185" s="113">
        <v>7000</v>
      </c>
      <c r="I185" s="91">
        <v>9932727</v>
      </c>
      <c r="J185" s="77">
        <f>SUM(I185:I188)</f>
        <v>7000</v>
      </c>
      <c r="K185" s="91">
        <v>9932727</v>
      </c>
      <c r="L185" s="82">
        <f>SUM(K185:K188)</f>
        <v>7000</v>
      </c>
      <c r="M185" s="92">
        <v>9932727</v>
      </c>
    </row>
    <row r="186" spans="1:13" ht="15.2" customHeight="1">
      <c r="A186" s="86" t="s">
        <v>23</v>
      </c>
      <c r="B186" s="80" t="s">
        <v>215</v>
      </c>
      <c r="C186" s="78">
        <v>-119167</v>
      </c>
      <c r="D186" s="78" t="s">
        <v>34</v>
      </c>
      <c r="E186" s="69">
        <v>-184167</v>
      </c>
      <c r="F186" s="81" t="s">
        <v>26</v>
      </c>
      <c r="G186" s="72"/>
      <c r="H186" s="113"/>
      <c r="I186" s="91"/>
      <c r="J186" s="77"/>
      <c r="K186" s="91"/>
      <c r="L186" s="82"/>
      <c r="M186" s="92"/>
    </row>
    <row r="187" spans="1:13" ht="15.2" customHeight="1">
      <c r="A187" s="86" t="s">
        <v>196</v>
      </c>
      <c r="B187" s="80" t="s">
        <v>216</v>
      </c>
      <c r="C187" s="78">
        <v>-6512065</v>
      </c>
      <c r="D187" s="78" t="s">
        <v>34</v>
      </c>
      <c r="E187" s="69">
        <v>-6150059</v>
      </c>
      <c r="F187" s="81" t="s">
        <v>26</v>
      </c>
      <c r="G187" s="72">
        <v>-9925727</v>
      </c>
      <c r="H187" s="113"/>
      <c r="I187" s="91">
        <v>-9925727</v>
      </c>
      <c r="J187" s="77"/>
      <c r="K187" s="91">
        <v>-9925727</v>
      </c>
      <c r="L187" s="82"/>
      <c r="M187" s="92">
        <v>-9925727</v>
      </c>
    </row>
    <row r="188" spans="1:13" s="111" customFormat="1" ht="15.2" customHeight="1" thickBot="1">
      <c r="A188" s="115" t="s">
        <v>192</v>
      </c>
      <c r="B188" s="101" t="s">
        <v>217</v>
      </c>
      <c r="C188" s="103">
        <v>0</v>
      </c>
      <c r="D188" s="103"/>
      <c r="E188" s="102">
        <v>0</v>
      </c>
      <c r="F188" s="104"/>
      <c r="G188" s="105"/>
      <c r="H188" s="116"/>
      <c r="I188" s="107"/>
      <c r="J188" s="108"/>
      <c r="K188" s="107"/>
      <c r="L188" s="109"/>
      <c r="M188" s="108"/>
    </row>
    <row r="189" spans="1:13" ht="15.95" customHeight="1">
      <c r="A189" s="79" t="s">
        <v>218</v>
      </c>
      <c r="B189" s="80">
        <v>1061524001</v>
      </c>
      <c r="C189" s="78">
        <v>9523039761</v>
      </c>
      <c r="D189" s="78">
        <f>SUM(C189:C192)</f>
        <v>9490003436</v>
      </c>
      <c r="E189" s="69">
        <v>9523039761</v>
      </c>
      <c r="F189" s="81">
        <v>9490003436</v>
      </c>
      <c r="G189" s="72" t="s">
        <v>26</v>
      </c>
      <c r="H189" s="113">
        <v>9174670425</v>
      </c>
      <c r="I189" s="74">
        <v>9192270248</v>
      </c>
      <c r="J189" s="77">
        <f>SUM(I189:I190)</f>
        <v>9192270248</v>
      </c>
      <c r="K189" s="74">
        <v>20323998614</v>
      </c>
      <c r="L189" s="82">
        <f>SUM(K189:K190)</f>
        <v>11665493679</v>
      </c>
      <c r="M189" s="77">
        <v>20323998614</v>
      </c>
    </row>
    <row r="190" spans="1:13" ht="15.95" customHeight="1">
      <c r="A190" s="86" t="s">
        <v>23</v>
      </c>
      <c r="B190" s="80" t="s">
        <v>219</v>
      </c>
      <c r="C190" s="78">
        <v>-33036325</v>
      </c>
      <c r="D190" s="78"/>
      <c r="E190" s="69">
        <v>-33036325</v>
      </c>
      <c r="F190" s="81"/>
      <c r="G190" s="72"/>
      <c r="H190" s="113"/>
      <c r="I190" s="74"/>
      <c r="J190" s="77"/>
      <c r="K190" s="74">
        <v>-8658504935</v>
      </c>
      <c r="L190" s="82"/>
      <c r="M190" s="77">
        <v>-8658504935</v>
      </c>
    </row>
    <row r="191" spans="1:13" ht="15.95" customHeight="1">
      <c r="A191" s="86" t="s">
        <v>196</v>
      </c>
      <c r="B191" s="80"/>
      <c r="C191" s="78">
        <v>0</v>
      </c>
      <c r="D191" s="78"/>
      <c r="E191" s="69">
        <v>0</v>
      </c>
      <c r="F191" s="81"/>
      <c r="G191" s="72"/>
      <c r="H191" s="113"/>
      <c r="I191" s="74"/>
      <c r="J191" s="77"/>
      <c r="K191" s="74"/>
      <c r="L191" s="82"/>
      <c r="M191" s="75"/>
    </row>
    <row r="192" spans="1:13" ht="15.95" customHeight="1">
      <c r="A192" s="86" t="s">
        <v>192</v>
      </c>
      <c r="B192" s="80"/>
      <c r="C192" s="78">
        <v>0</v>
      </c>
      <c r="D192" s="125"/>
      <c r="E192" s="69">
        <v>0</v>
      </c>
      <c r="F192" s="81"/>
      <c r="G192" s="72"/>
      <c r="H192" s="113"/>
      <c r="I192" s="74"/>
      <c r="J192" s="77"/>
      <c r="K192" s="77"/>
      <c r="L192" s="82"/>
      <c r="M192" s="77"/>
    </row>
    <row r="193" spans="1:13" ht="15.95" customHeight="1">
      <c r="A193" s="79" t="s">
        <v>220</v>
      </c>
      <c r="B193" s="80">
        <v>1061527001</v>
      </c>
      <c r="C193" s="78">
        <v>1857461956</v>
      </c>
      <c r="D193" s="78">
        <f>SUM(C193:C196)</f>
        <v>1857461956</v>
      </c>
      <c r="E193" s="78">
        <v>1894835255</v>
      </c>
      <c r="F193" s="81">
        <v>1894835255</v>
      </c>
      <c r="G193" s="72">
        <v>118509757497</v>
      </c>
      <c r="H193" s="113">
        <v>85857506690</v>
      </c>
      <c r="I193" s="74">
        <v>93070573252</v>
      </c>
      <c r="J193" s="77">
        <f>SUM(I193:I196)</f>
        <v>64252473872</v>
      </c>
      <c r="K193" s="74">
        <v>134057991312</v>
      </c>
      <c r="L193" s="82">
        <f>SUM(K193:K196)</f>
        <v>82463045119</v>
      </c>
      <c r="M193" s="77">
        <v>134057991312</v>
      </c>
    </row>
    <row r="194" spans="1:13" ht="15.95" customHeight="1">
      <c r="A194" s="86" t="s">
        <v>23</v>
      </c>
      <c r="B194" s="80" t="s">
        <v>221</v>
      </c>
      <c r="C194" s="78">
        <v>0</v>
      </c>
      <c r="D194" s="125" t="s">
        <v>34</v>
      </c>
      <c r="E194" s="69">
        <v>0</v>
      </c>
      <c r="F194" s="81" t="s">
        <v>26</v>
      </c>
      <c r="G194" s="72">
        <v>-32652250807</v>
      </c>
      <c r="H194" s="113"/>
      <c r="I194" s="74">
        <v>-28818099380</v>
      </c>
      <c r="J194" s="77"/>
      <c r="K194" s="74">
        <v>-51594946193</v>
      </c>
      <c r="L194" s="82"/>
      <c r="M194" s="77">
        <v>-51594946193</v>
      </c>
    </row>
    <row r="195" spans="1:13" s="53" customFormat="1" ht="15.95" customHeight="1">
      <c r="A195" s="86" t="s">
        <v>196</v>
      </c>
      <c r="B195" s="80"/>
      <c r="C195" s="78">
        <v>0</v>
      </c>
      <c r="D195" s="78"/>
      <c r="E195" s="69">
        <v>0</v>
      </c>
      <c r="F195" s="81"/>
      <c r="G195" s="72"/>
      <c r="H195" s="113"/>
      <c r="I195" s="74"/>
      <c r="J195" s="77"/>
      <c r="K195" s="74"/>
      <c r="L195" s="82"/>
      <c r="M195" s="77"/>
    </row>
    <row r="196" spans="1:13" s="53" customFormat="1" ht="15.95" customHeight="1">
      <c r="A196" s="86" t="s">
        <v>192</v>
      </c>
      <c r="B196" s="80" t="s">
        <v>222</v>
      </c>
      <c r="C196" s="78">
        <v>0</v>
      </c>
      <c r="D196" s="78"/>
      <c r="E196" s="69">
        <v>0</v>
      </c>
      <c r="F196" s="81"/>
      <c r="G196" s="72"/>
      <c r="H196" s="113"/>
      <c r="I196" s="74"/>
      <c r="J196" s="77"/>
      <c r="K196" s="74"/>
      <c r="L196" s="82"/>
      <c r="M196" s="77"/>
    </row>
    <row r="197" spans="1:13" ht="15.95" customHeight="1">
      <c r="A197" s="79" t="s">
        <v>223</v>
      </c>
      <c r="B197" s="80">
        <v>1061530000</v>
      </c>
      <c r="C197" s="69" t="s">
        <v>34</v>
      </c>
      <c r="D197" s="78">
        <f>SUM(C198:C200)</f>
        <v>19208472237</v>
      </c>
      <c r="E197" s="69" t="s">
        <v>26</v>
      </c>
      <c r="F197" s="81">
        <v>22251803294</v>
      </c>
      <c r="G197" s="97">
        <v>46733171906</v>
      </c>
      <c r="H197" s="114">
        <v>13571703983</v>
      </c>
      <c r="I197" s="165">
        <v>45761191116</v>
      </c>
      <c r="J197" s="166">
        <f>SUM(I197:I200)</f>
        <v>16820328562</v>
      </c>
      <c r="K197" s="74" t="s">
        <v>34</v>
      </c>
      <c r="L197" s="82">
        <f>SUM(K197:K200)</f>
        <v>-24202075826</v>
      </c>
      <c r="M197" s="77" t="s">
        <v>34</v>
      </c>
    </row>
    <row r="198" spans="1:13" ht="15.95" customHeight="1">
      <c r="A198" s="79" t="s">
        <v>224</v>
      </c>
      <c r="B198" s="80"/>
      <c r="C198" s="78">
        <v>68009177318</v>
      </c>
      <c r="D198" s="78" t="s">
        <v>34</v>
      </c>
      <c r="E198" s="69">
        <v>68959746190</v>
      </c>
      <c r="F198" s="81" t="s">
        <v>26</v>
      </c>
      <c r="G198" s="72"/>
      <c r="H198" s="113"/>
      <c r="I198" s="165" t="s">
        <v>34</v>
      </c>
      <c r="J198" s="166"/>
      <c r="K198" s="74" t="s">
        <v>34</v>
      </c>
      <c r="L198" s="82"/>
      <c r="M198" s="77">
        <v>0</v>
      </c>
    </row>
    <row r="199" spans="1:13" ht="15.95" customHeight="1">
      <c r="A199" s="86" t="s">
        <v>23</v>
      </c>
      <c r="B199" s="80" t="s">
        <v>225</v>
      </c>
      <c r="C199" s="78">
        <v>-572935000</v>
      </c>
      <c r="D199" s="78" t="s">
        <v>51</v>
      </c>
      <c r="E199" s="69">
        <v>-672535000</v>
      </c>
      <c r="F199" s="81" t="s">
        <v>26</v>
      </c>
      <c r="G199" s="72">
        <v>-33161467923</v>
      </c>
      <c r="H199" s="113"/>
      <c r="I199" s="165">
        <v>-28940862554</v>
      </c>
      <c r="J199" s="166"/>
      <c r="K199" s="74">
        <v>-24202075826</v>
      </c>
      <c r="L199" s="82"/>
      <c r="M199" s="77">
        <v>-24202075826</v>
      </c>
    </row>
    <row r="200" spans="1:13" ht="15.95" customHeight="1">
      <c r="A200" s="86" t="s">
        <v>196</v>
      </c>
      <c r="B200" s="80" t="s">
        <v>226</v>
      </c>
      <c r="C200" s="78">
        <v>-48227770081</v>
      </c>
      <c r="D200" s="78"/>
      <c r="E200" s="69">
        <v>-46035407896</v>
      </c>
      <c r="F200" s="81"/>
      <c r="G200" s="72"/>
      <c r="H200" s="113"/>
      <c r="I200" s="74"/>
      <c r="J200" s="77"/>
      <c r="K200" s="74"/>
      <c r="L200" s="82"/>
      <c r="M200" s="77"/>
    </row>
    <row r="201" spans="1:13" ht="15.95" customHeight="1">
      <c r="A201" s="86" t="s">
        <v>192</v>
      </c>
      <c r="B201" s="80"/>
      <c r="C201" s="78">
        <v>0</v>
      </c>
      <c r="D201" s="78"/>
      <c r="E201" s="69">
        <v>0</v>
      </c>
      <c r="F201" s="81"/>
      <c r="G201" s="72"/>
      <c r="H201" s="113"/>
      <c r="I201" s="74"/>
      <c r="J201" s="77"/>
      <c r="K201" s="74"/>
      <c r="L201" s="82"/>
      <c r="M201" s="77"/>
    </row>
    <row r="202" spans="1:13" s="66" customFormat="1" ht="15.95" customHeight="1">
      <c r="A202" s="93" t="s">
        <v>227</v>
      </c>
      <c r="B202" s="68">
        <v>1062000000</v>
      </c>
      <c r="C202" s="69"/>
      <c r="D202" s="70">
        <f>D203</f>
        <v>52142665212</v>
      </c>
      <c r="E202" s="69"/>
      <c r="F202" s="71">
        <v>62087283451</v>
      </c>
      <c r="G202" s="72"/>
      <c r="H202" s="113">
        <v>13279448214</v>
      </c>
      <c r="I202" s="74"/>
      <c r="J202" s="75">
        <f>J203</f>
        <v>13463351585</v>
      </c>
      <c r="K202" s="74"/>
      <c r="L202" s="76">
        <f>L203</f>
        <v>15105150526</v>
      </c>
      <c r="M202" s="77"/>
    </row>
    <row r="203" spans="1:13" ht="15.95" customHeight="1">
      <c r="A203" s="79" t="s">
        <v>228</v>
      </c>
      <c r="B203" s="80"/>
      <c r="C203" s="69"/>
      <c r="D203" s="78">
        <f>SUM(D204:D213)</f>
        <v>52142665212</v>
      </c>
      <c r="E203" s="69"/>
      <c r="F203" s="81">
        <v>62087283451</v>
      </c>
      <c r="G203" s="72"/>
      <c r="H203" s="113">
        <v>13279448214</v>
      </c>
      <c r="I203" s="74"/>
      <c r="J203" s="77">
        <f>SUM(I207:I213)</f>
        <v>13463351585</v>
      </c>
      <c r="K203" s="74"/>
      <c r="L203" s="82">
        <f>SUM(K207:K213)</f>
        <v>15105150526</v>
      </c>
      <c r="M203" s="77"/>
    </row>
    <row r="204" spans="1:13" ht="15.95" customHeight="1">
      <c r="A204" s="86" t="s">
        <v>23</v>
      </c>
      <c r="B204" s="80"/>
      <c r="C204" s="69"/>
      <c r="D204" s="78"/>
      <c r="E204" s="69"/>
      <c r="F204" s="81"/>
      <c r="G204" s="72"/>
      <c r="H204" s="113"/>
      <c r="I204" s="74"/>
      <c r="J204" s="77"/>
      <c r="K204" s="74"/>
      <c r="L204" s="82"/>
      <c r="M204" s="77"/>
    </row>
    <row r="205" spans="1:13" s="53" customFormat="1" ht="15.95" customHeight="1">
      <c r="A205" s="86" t="s">
        <v>196</v>
      </c>
      <c r="B205" s="80"/>
      <c r="C205" s="69" t="s">
        <v>34</v>
      </c>
      <c r="D205" s="70"/>
      <c r="E205" s="69" t="s">
        <v>26</v>
      </c>
      <c r="F205" s="71"/>
      <c r="G205" s="72"/>
      <c r="H205" s="113"/>
      <c r="I205" s="74"/>
      <c r="J205" s="77"/>
      <c r="K205" s="74"/>
      <c r="L205" s="82"/>
      <c r="M205" s="77"/>
    </row>
    <row r="206" spans="1:13" ht="15.95" customHeight="1">
      <c r="A206" s="86" t="s">
        <v>192</v>
      </c>
      <c r="B206" s="80"/>
      <c r="C206" s="69" t="s">
        <v>34</v>
      </c>
      <c r="D206" s="78"/>
      <c r="E206" s="69" t="s">
        <v>26</v>
      </c>
      <c r="F206" s="81"/>
      <c r="G206" s="72"/>
      <c r="H206" s="113"/>
      <c r="I206" s="74"/>
      <c r="J206" s="77"/>
      <c r="K206" s="74"/>
      <c r="L206" s="82"/>
      <c r="M206" s="77"/>
    </row>
    <row r="207" spans="1:13" s="53" customFormat="1" ht="15.95" customHeight="1">
      <c r="A207" s="86" t="s">
        <v>229</v>
      </c>
      <c r="B207" s="167">
        <v>1062003001</v>
      </c>
      <c r="C207" s="69">
        <v>52756211087</v>
      </c>
      <c r="D207" s="78">
        <f>SUM(C207:C209)</f>
        <v>43002229679</v>
      </c>
      <c r="E207" s="69">
        <v>52756211087</v>
      </c>
      <c r="F207" s="81">
        <v>52756211087</v>
      </c>
      <c r="G207" s="168">
        <v>8336310222</v>
      </c>
      <c r="H207" s="169">
        <v>8336310222</v>
      </c>
      <c r="I207" s="91">
        <v>8336310222</v>
      </c>
      <c r="J207" s="77"/>
      <c r="K207" s="91">
        <v>9126707047</v>
      </c>
      <c r="L207" s="82"/>
      <c r="M207" s="92">
        <v>9126707047</v>
      </c>
    </row>
    <row r="208" spans="1:13" s="53" customFormat="1" ht="15.95" customHeight="1">
      <c r="A208" s="86" t="s">
        <v>78</v>
      </c>
      <c r="B208" s="80" t="s">
        <v>230</v>
      </c>
      <c r="C208" s="69">
        <v>0</v>
      </c>
      <c r="D208" s="78"/>
      <c r="E208" s="69"/>
      <c r="F208" s="81"/>
      <c r="G208" s="72"/>
      <c r="H208" s="113"/>
      <c r="I208" s="91"/>
      <c r="J208" s="77"/>
      <c r="K208" s="91"/>
      <c r="L208" s="82"/>
      <c r="M208" s="92"/>
    </row>
    <row r="209" spans="1:13" s="53" customFormat="1" ht="15.95" customHeight="1">
      <c r="A209" s="86" t="s">
        <v>231</v>
      </c>
      <c r="B209" s="80" t="s">
        <v>232</v>
      </c>
      <c r="C209" s="69">
        <v>-9753981408</v>
      </c>
      <c r="D209" s="78"/>
      <c r="E209" s="69"/>
      <c r="F209" s="81"/>
      <c r="G209" s="72"/>
      <c r="H209" s="113"/>
      <c r="I209" s="91"/>
      <c r="J209" s="77"/>
      <c r="K209" s="91"/>
      <c r="L209" s="82"/>
      <c r="M209" s="92"/>
    </row>
    <row r="210" spans="1:13" s="53" customFormat="1" ht="15.95" customHeight="1">
      <c r="A210" s="86" t="s">
        <v>233</v>
      </c>
      <c r="B210" s="80">
        <v>1062006001</v>
      </c>
      <c r="C210" s="69">
        <v>26428148505</v>
      </c>
      <c r="D210" s="78">
        <f>SUM(C210:C212)</f>
        <v>9140435533</v>
      </c>
      <c r="E210" s="69">
        <v>26428148505</v>
      </c>
      <c r="F210" s="81">
        <v>9331072364</v>
      </c>
      <c r="G210" s="168">
        <v>10982936256</v>
      </c>
      <c r="H210" s="169">
        <v>4943137992</v>
      </c>
      <c r="I210" s="91">
        <v>10982936256</v>
      </c>
      <c r="J210" s="77"/>
      <c r="K210" s="91">
        <v>17017262339</v>
      </c>
      <c r="L210" s="82"/>
      <c r="M210" s="92">
        <v>17017262339</v>
      </c>
    </row>
    <row r="211" spans="1:13" s="53" customFormat="1" ht="15.95" customHeight="1">
      <c r="A211" s="86" t="s">
        <v>78</v>
      </c>
      <c r="B211" s="80" t="s">
        <v>234</v>
      </c>
      <c r="C211" s="69">
        <v>-5255224597</v>
      </c>
      <c r="D211" s="78"/>
      <c r="E211" s="69">
        <v>-5353702198</v>
      </c>
      <c r="F211" s="81"/>
      <c r="G211" s="72"/>
      <c r="H211" s="113"/>
      <c r="I211" s="91"/>
      <c r="J211" s="77"/>
      <c r="K211" s="91">
        <v>-3953650177</v>
      </c>
      <c r="L211" s="82"/>
      <c r="M211" s="92">
        <v>-3953650177</v>
      </c>
    </row>
    <row r="212" spans="1:13" s="53" customFormat="1" ht="15.95" customHeight="1">
      <c r="A212" s="86" t="s">
        <v>235</v>
      </c>
      <c r="B212" s="80" t="s">
        <v>236</v>
      </c>
      <c r="C212" s="69">
        <v>-12032488375</v>
      </c>
      <c r="D212" s="78"/>
      <c r="E212" s="69">
        <v>-11743373943</v>
      </c>
      <c r="F212" s="81"/>
      <c r="G212" s="72">
        <v>-6039798264</v>
      </c>
      <c r="H212" s="113"/>
      <c r="I212" s="91">
        <v>-5855894893</v>
      </c>
      <c r="J212" s="77"/>
      <c r="K212" s="91">
        <v>-7085168683</v>
      </c>
      <c r="L212" s="82"/>
      <c r="M212" s="92">
        <v>-7085168683</v>
      </c>
    </row>
    <row r="213" spans="1:13" s="53" customFormat="1" ht="15.95" customHeight="1">
      <c r="A213" s="86" t="s">
        <v>237</v>
      </c>
      <c r="B213" s="80" t="s">
        <v>238</v>
      </c>
      <c r="C213" s="69"/>
      <c r="D213" s="78"/>
      <c r="E213" s="69"/>
      <c r="F213" s="81"/>
      <c r="G213" s="72"/>
      <c r="H213" s="113"/>
      <c r="I213" s="74"/>
      <c r="J213" s="77"/>
      <c r="K213" s="74"/>
      <c r="L213" s="82"/>
      <c r="M213" s="77"/>
    </row>
    <row r="214" spans="1:13" s="94" customFormat="1" ht="15.95" customHeight="1">
      <c r="A214" s="93" t="s">
        <v>239</v>
      </c>
      <c r="B214" s="68">
        <v>1062500000</v>
      </c>
      <c r="C214" s="69"/>
      <c r="D214" s="78" t="s">
        <v>34</v>
      </c>
      <c r="E214" s="69"/>
      <c r="F214" s="81" t="s">
        <v>26</v>
      </c>
      <c r="G214" s="72"/>
      <c r="H214" s="113"/>
      <c r="I214" s="74"/>
      <c r="J214" s="77"/>
      <c r="K214" s="74"/>
      <c r="L214" s="82"/>
      <c r="M214" s="77"/>
    </row>
    <row r="215" spans="1:13" s="111" customFormat="1" ht="15.95" customHeight="1" thickBot="1">
      <c r="A215" s="100" t="s">
        <v>240</v>
      </c>
      <c r="B215" s="101">
        <v>1062503000</v>
      </c>
      <c r="C215" s="102"/>
      <c r="D215" s="103" t="s">
        <v>34</v>
      </c>
      <c r="E215" s="102"/>
      <c r="F215" s="104" t="s">
        <v>26</v>
      </c>
      <c r="G215" s="105"/>
      <c r="H215" s="116"/>
      <c r="I215" s="107"/>
      <c r="J215" s="108"/>
      <c r="K215" s="107"/>
      <c r="L215" s="109"/>
      <c r="M215" s="108"/>
    </row>
    <row r="216" spans="1:13" s="94" customFormat="1" ht="16.5" customHeight="1">
      <c r="A216" s="93" t="s">
        <v>241</v>
      </c>
      <c r="B216" s="68">
        <v>1063000000</v>
      </c>
      <c r="C216" s="69"/>
      <c r="D216" s="70">
        <f>SUM(D217,D221,D223,D230,D234,D238,D242)</f>
        <v>37193377414</v>
      </c>
      <c r="E216" s="69"/>
      <c r="F216" s="71">
        <v>38533002014</v>
      </c>
      <c r="G216" s="72"/>
      <c r="H216" s="113">
        <v>52102371078</v>
      </c>
      <c r="I216" s="74"/>
      <c r="J216" s="75">
        <f>J217+J221+J230+J234+J238+J242</f>
        <v>54221662778</v>
      </c>
      <c r="K216" s="74"/>
      <c r="L216" s="75">
        <f>L217+L221+L230+L234+L238+L242</f>
        <v>61388148392</v>
      </c>
      <c r="M216" s="77"/>
    </row>
    <row r="217" spans="1:13" s="53" customFormat="1" ht="16.5" customHeight="1">
      <c r="A217" s="79" t="s">
        <v>242</v>
      </c>
      <c r="B217" s="80"/>
      <c r="C217" s="69"/>
      <c r="D217" s="78">
        <f>SUM(C218:C220)</f>
        <v>1443986912</v>
      </c>
      <c r="E217" s="69"/>
      <c r="F217" s="81">
        <v>1399005436</v>
      </c>
      <c r="G217" s="97"/>
      <c r="H217" s="114">
        <v>3421727628</v>
      </c>
      <c r="I217" s="74"/>
      <c r="J217" s="77">
        <f>SUM(I218:I220)</f>
        <v>4458282965</v>
      </c>
      <c r="K217" s="74"/>
      <c r="L217" s="77">
        <f>SUM(K218:K220)</f>
        <v>6391963850</v>
      </c>
      <c r="M217" s="170"/>
    </row>
    <row r="218" spans="1:13" s="53" customFormat="1" ht="16.5" customHeight="1">
      <c r="A218" s="86" t="s">
        <v>243</v>
      </c>
      <c r="B218" s="80">
        <v>1063003001</v>
      </c>
      <c r="C218" s="69">
        <v>8483852463</v>
      </c>
      <c r="D218" s="78"/>
      <c r="E218" s="69">
        <v>8416619038</v>
      </c>
      <c r="F218" s="81"/>
      <c r="G218" s="171">
        <v>24890488544</v>
      </c>
      <c r="H218" s="172"/>
      <c r="I218" s="74">
        <v>24020868544</v>
      </c>
      <c r="J218" s="173"/>
      <c r="K218" s="74">
        <v>22197116106</v>
      </c>
      <c r="L218" s="174"/>
      <c r="M218" s="170">
        <v>22197116106</v>
      </c>
    </row>
    <row r="219" spans="1:13" s="53" customFormat="1" ht="16.5" customHeight="1">
      <c r="A219" s="86" t="s">
        <v>23</v>
      </c>
      <c r="B219" s="80" t="s">
        <v>244</v>
      </c>
      <c r="C219" s="69">
        <v>-2616050</v>
      </c>
      <c r="D219" s="78"/>
      <c r="E219" s="69">
        <v>-3176632</v>
      </c>
      <c r="F219" s="81"/>
      <c r="G219" s="72">
        <v>-207809947</v>
      </c>
      <c r="H219" s="113"/>
      <c r="I219" s="74">
        <v>-355109988</v>
      </c>
      <c r="J219" s="77"/>
      <c r="K219" s="74">
        <v>-510743362</v>
      </c>
      <c r="L219" s="82"/>
      <c r="M219" s="170">
        <v>-510743362</v>
      </c>
    </row>
    <row r="220" spans="1:13" s="53" customFormat="1" ht="16.5" customHeight="1">
      <c r="A220" s="86" t="s">
        <v>245</v>
      </c>
      <c r="B220" s="80"/>
      <c r="C220" s="69">
        <v>-7037249501</v>
      </c>
      <c r="D220" s="78"/>
      <c r="E220" s="69">
        <v>-7014436970</v>
      </c>
      <c r="F220" s="81"/>
      <c r="G220" s="72">
        <v>-21260950969</v>
      </c>
      <c r="H220" s="113"/>
      <c r="I220" s="74">
        <v>-19207475591</v>
      </c>
      <c r="J220" s="77"/>
      <c r="K220" s="74">
        <v>-15294408894</v>
      </c>
      <c r="L220" s="82"/>
      <c r="M220" s="170">
        <v>-15294408894</v>
      </c>
    </row>
    <row r="221" spans="1:13" s="53" customFormat="1" ht="16.5" customHeight="1">
      <c r="A221" s="79" t="s">
        <v>246</v>
      </c>
      <c r="B221" s="80">
        <v>1063006000</v>
      </c>
      <c r="C221" s="69"/>
      <c r="D221" s="78">
        <f>D224+D227</f>
        <v>12778757</v>
      </c>
      <c r="E221" s="69"/>
      <c r="F221" s="81">
        <v>18229553</v>
      </c>
      <c r="G221" s="97"/>
      <c r="H221" s="114">
        <v>77238545</v>
      </c>
      <c r="I221" s="74">
        <v>131405457</v>
      </c>
      <c r="J221" s="77">
        <f>SUM(J224:J227)</f>
        <v>131405457</v>
      </c>
      <c r="K221" s="74" t="s">
        <v>34</v>
      </c>
      <c r="L221" s="82">
        <f>SUM(L224:L227)</f>
        <v>234066872</v>
      </c>
      <c r="M221" s="170" t="s">
        <v>34</v>
      </c>
    </row>
    <row r="222" spans="1:13" s="53" customFormat="1" ht="16.5" customHeight="1">
      <c r="A222" s="86" t="s">
        <v>23</v>
      </c>
      <c r="B222" s="80"/>
      <c r="C222" s="69" t="s">
        <v>34</v>
      </c>
      <c r="D222" s="78" t="s">
        <v>34</v>
      </c>
      <c r="E222" s="69" t="s">
        <v>26</v>
      </c>
      <c r="F222" s="81" t="s">
        <v>26</v>
      </c>
      <c r="G222" s="72"/>
      <c r="H222" s="113"/>
      <c r="I222" s="74"/>
      <c r="J222" s="77"/>
      <c r="K222" s="74"/>
      <c r="L222" s="82"/>
      <c r="M222" s="77"/>
    </row>
    <row r="223" spans="1:13" s="53" customFormat="1" ht="16.5" customHeight="1">
      <c r="A223" s="86" t="s">
        <v>245</v>
      </c>
      <c r="B223" s="80"/>
      <c r="C223" s="69"/>
      <c r="D223" s="78" t="s">
        <v>34</v>
      </c>
      <c r="E223" s="69"/>
      <c r="F223" s="81" t="s">
        <v>26</v>
      </c>
      <c r="G223" s="72"/>
      <c r="H223" s="113"/>
      <c r="I223" s="91"/>
      <c r="J223" s="77"/>
      <c r="K223" s="74"/>
      <c r="L223" s="82"/>
      <c r="M223" s="77"/>
    </row>
    <row r="224" spans="1:13" s="53" customFormat="1" ht="16.5" customHeight="1">
      <c r="A224" s="86" t="s">
        <v>247</v>
      </c>
      <c r="B224" s="80">
        <v>1063006040</v>
      </c>
      <c r="C224" s="69">
        <v>205258371</v>
      </c>
      <c r="D224" s="78">
        <f>SUM(C224:C226)</f>
        <v>12778757</v>
      </c>
      <c r="E224" s="69">
        <v>205258371</v>
      </c>
      <c r="F224" s="81">
        <v>18221553</v>
      </c>
      <c r="G224" s="97">
        <v>138930641</v>
      </c>
      <c r="H224" s="114">
        <v>42861214</v>
      </c>
      <c r="I224" s="74">
        <v>121186521</v>
      </c>
      <c r="J224" s="77">
        <f>I224+I226</f>
        <v>42075459</v>
      </c>
      <c r="K224" s="74">
        <v>164444281</v>
      </c>
      <c r="L224" s="77">
        <f>K224+K226</f>
        <v>60469682</v>
      </c>
      <c r="M224" s="77">
        <v>164444281</v>
      </c>
    </row>
    <row r="225" spans="1:13" s="53" customFormat="1" ht="16.5" customHeight="1">
      <c r="A225" s="86" t="s">
        <v>23</v>
      </c>
      <c r="B225" s="80"/>
      <c r="C225" s="78">
        <v>-6380000</v>
      </c>
      <c r="D225" s="83"/>
      <c r="E225" s="69">
        <v>-7700000</v>
      </c>
      <c r="F225" s="81"/>
      <c r="G225" s="72" t="s">
        <v>26</v>
      </c>
      <c r="H225" s="113"/>
      <c r="I225" s="74" t="s">
        <v>248</v>
      </c>
      <c r="J225" s="77"/>
      <c r="K225" s="74" t="s">
        <v>34</v>
      </c>
      <c r="L225" s="82"/>
      <c r="M225" s="77" t="s">
        <v>34</v>
      </c>
    </row>
    <row r="226" spans="1:13" s="53" customFormat="1" ht="16.5" customHeight="1">
      <c r="A226" s="86" t="s">
        <v>245</v>
      </c>
      <c r="B226" s="80"/>
      <c r="C226" s="78">
        <v>-186099614</v>
      </c>
      <c r="D226" s="83"/>
      <c r="E226" s="69">
        <v>-179336818</v>
      </c>
      <c r="F226" s="81"/>
      <c r="G226" s="72">
        <v>-96069427</v>
      </c>
      <c r="H226" s="113"/>
      <c r="I226" s="74">
        <v>-79111062</v>
      </c>
      <c r="J226" s="77"/>
      <c r="K226" s="74">
        <v>-103974599</v>
      </c>
      <c r="L226" s="82"/>
      <c r="M226" s="77">
        <v>-103974599</v>
      </c>
    </row>
    <row r="227" spans="1:13" s="137" customFormat="1" ht="16.5" customHeight="1">
      <c r="A227" s="86" t="s">
        <v>249</v>
      </c>
      <c r="B227" s="80">
        <v>1063006080</v>
      </c>
      <c r="C227" s="78">
        <v>421336140</v>
      </c>
      <c r="D227" s="83">
        <f>SUM(C227:C229)</f>
        <v>0</v>
      </c>
      <c r="E227" s="69">
        <v>421336140</v>
      </c>
      <c r="F227" s="81">
        <v>8000</v>
      </c>
      <c r="G227" s="97">
        <v>421336140</v>
      </c>
      <c r="H227" s="114">
        <v>34377331</v>
      </c>
      <c r="I227" s="74">
        <v>421336140</v>
      </c>
      <c r="J227" s="77">
        <f>I227+I229</f>
        <v>89329998</v>
      </c>
      <c r="K227" s="74">
        <v>421336140</v>
      </c>
      <c r="L227" s="77">
        <f>K227+K229</f>
        <v>173597190</v>
      </c>
      <c r="M227" s="77">
        <v>421336140</v>
      </c>
    </row>
    <row r="228" spans="1:13" s="137" customFormat="1" ht="16.5" customHeight="1">
      <c r="A228" s="86" t="s">
        <v>23</v>
      </c>
      <c r="B228" s="80"/>
      <c r="C228" s="78"/>
      <c r="D228" s="83"/>
      <c r="E228" s="158"/>
      <c r="F228" s="81"/>
      <c r="G228" s="72"/>
      <c r="H228" s="113"/>
      <c r="I228" s="74"/>
      <c r="J228" s="77"/>
      <c r="K228" s="74"/>
      <c r="L228" s="82"/>
      <c r="M228" s="77"/>
    </row>
    <row r="229" spans="1:13" s="137" customFormat="1" ht="16.5" customHeight="1">
      <c r="A229" s="86" t="s">
        <v>245</v>
      </c>
      <c r="B229" s="80"/>
      <c r="C229" s="78">
        <v>-421336140</v>
      </c>
      <c r="D229" s="83"/>
      <c r="E229" s="158">
        <v>-421328140</v>
      </c>
      <c r="F229" s="81"/>
      <c r="G229" s="72">
        <v>-386958809</v>
      </c>
      <c r="H229" s="113"/>
      <c r="I229" s="74">
        <v>-332006142</v>
      </c>
      <c r="J229" s="77"/>
      <c r="K229" s="74">
        <v>-247738950</v>
      </c>
      <c r="L229" s="82"/>
      <c r="M229" s="77">
        <v>-247738950</v>
      </c>
    </row>
    <row r="230" spans="1:13" s="137" customFormat="1" ht="16.5" customHeight="1">
      <c r="A230" s="79" t="s">
        <v>250</v>
      </c>
      <c r="B230" s="80"/>
      <c r="C230" s="78"/>
      <c r="D230" s="83"/>
      <c r="E230" s="69"/>
      <c r="F230" s="81"/>
      <c r="G230" s="72"/>
      <c r="H230" s="113"/>
      <c r="I230" s="91"/>
      <c r="J230" s="77"/>
      <c r="K230" s="74"/>
      <c r="L230" s="82"/>
      <c r="M230" s="77"/>
    </row>
    <row r="231" spans="1:13" s="53" customFormat="1" ht="16.5" customHeight="1">
      <c r="A231" s="86" t="s">
        <v>251</v>
      </c>
      <c r="B231" s="80">
        <v>1063009000</v>
      </c>
      <c r="C231" s="175"/>
      <c r="D231" s="176"/>
      <c r="E231" s="69"/>
      <c r="F231" s="177"/>
      <c r="G231" s="72"/>
      <c r="H231" s="113"/>
      <c r="I231" s="91"/>
      <c r="J231" s="77"/>
      <c r="K231" s="74"/>
      <c r="L231" s="82"/>
      <c r="M231" s="77"/>
    </row>
    <row r="232" spans="1:13" s="53" customFormat="1" ht="16.5" customHeight="1">
      <c r="A232" s="86" t="s">
        <v>23</v>
      </c>
      <c r="B232" s="80"/>
      <c r="C232" s="175"/>
      <c r="D232" s="176"/>
      <c r="E232" s="69"/>
      <c r="F232" s="177"/>
      <c r="G232" s="72"/>
      <c r="H232" s="113"/>
      <c r="I232" s="91"/>
      <c r="J232" s="77"/>
      <c r="K232" s="74"/>
      <c r="L232" s="82"/>
      <c r="M232" s="77"/>
    </row>
    <row r="233" spans="1:13" s="53" customFormat="1" ht="16.5" customHeight="1">
      <c r="A233" s="86" t="s">
        <v>245</v>
      </c>
      <c r="B233" s="80"/>
      <c r="C233" s="78"/>
      <c r="D233" s="83"/>
      <c r="E233" s="69"/>
      <c r="F233" s="81"/>
      <c r="G233" s="72"/>
      <c r="H233" s="113"/>
      <c r="I233" s="91"/>
      <c r="J233" s="77"/>
      <c r="K233" s="74"/>
      <c r="L233" s="82"/>
      <c r="M233" s="77"/>
    </row>
    <row r="234" spans="1:13" ht="16.5" customHeight="1">
      <c r="A234" s="79" t="s">
        <v>252</v>
      </c>
      <c r="B234" s="80"/>
      <c r="C234" s="78"/>
      <c r="D234" s="83">
        <f>SUM(C235:C237)</f>
        <v>27003781786</v>
      </c>
      <c r="E234" s="69"/>
      <c r="F234" s="81">
        <v>27995437066</v>
      </c>
      <c r="G234" s="72"/>
      <c r="H234" s="113">
        <v>37911991030</v>
      </c>
      <c r="I234" s="91"/>
      <c r="J234" s="77">
        <f>SUM(I235:I237)</f>
        <v>39895301881</v>
      </c>
      <c r="K234" s="74"/>
      <c r="L234" s="82">
        <f>SUM(K235:K237)</f>
        <v>42497997991</v>
      </c>
      <c r="M234" s="77"/>
    </row>
    <row r="235" spans="1:13" ht="16.5" customHeight="1">
      <c r="A235" s="86" t="s">
        <v>253</v>
      </c>
      <c r="B235" s="80">
        <v>1063012000</v>
      </c>
      <c r="C235" s="78">
        <v>59499325548</v>
      </c>
      <c r="D235" s="83"/>
      <c r="E235" s="69">
        <v>59499325548</v>
      </c>
      <c r="F235" s="81"/>
      <c r="G235" s="72">
        <v>59499325548</v>
      </c>
      <c r="H235" s="113" t="s">
        <v>26</v>
      </c>
      <c r="I235" s="91">
        <v>63949875631</v>
      </c>
      <c r="J235" s="77">
        <f>I235+I236</f>
        <v>39895301881</v>
      </c>
      <c r="K235" s="74">
        <v>63949875631</v>
      </c>
      <c r="L235" s="77">
        <f>K235+K236</f>
        <v>42497997991</v>
      </c>
      <c r="M235" s="77">
        <v>63949875631</v>
      </c>
    </row>
    <row r="236" spans="1:13" ht="16.5" customHeight="1">
      <c r="A236" s="86" t="s">
        <v>23</v>
      </c>
      <c r="B236" s="80"/>
      <c r="C236" s="78"/>
      <c r="D236" s="83"/>
      <c r="E236" s="69"/>
      <c r="F236" s="81"/>
      <c r="G236" s="72" t="s">
        <v>26</v>
      </c>
      <c r="H236" s="113"/>
      <c r="I236" s="91">
        <v>-24054573750</v>
      </c>
      <c r="J236" s="77"/>
      <c r="K236" s="74">
        <v>-21451877640</v>
      </c>
      <c r="L236" s="82"/>
      <c r="M236" s="77">
        <v>-21451877640</v>
      </c>
    </row>
    <row r="237" spans="1:13" ht="16.5" customHeight="1">
      <c r="A237" s="86" t="s">
        <v>245</v>
      </c>
      <c r="B237" s="80"/>
      <c r="C237" s="78">
        <v>-32495543762</v>
      </c>
      <c r="D237" s="178" t="s">
        <v>34</v>
      </c>
      <c r="E237" s="69">
        <v>-31503888482</v>
      </c>
      <c r="F237" s="81" t="s">
        <v>26</v>
      </c>
      <c r="G237" s="72">
        <v>-21587334518</v>
      </c>
      <c r="H237" s="113"/>
      <c r="I237" s="91"/>
      <c r="J237" s="77"/>
      <c r="K237" s="74"/>
      <c r="L237" s="82"/>
      <c r="M237" s="77"/>
    </row>
    <row r="238" spans="1:13" ht="16.5" customHeight="1">
      <c r="A238" s="79" t="s">
        <v>254</v>
      </c>
      <c r="B238" s="80"/>
      <c r="C238" s="78"/>
      <c r="D238" s="178"/>
      <c r="E238" s="69"/>
      <c r="F238" s="81"/>
      <c r="G238" s="72"/>
      <c r="H238" s="113"/>
      <c r="I238" s="91"/>
      <c r="J238" s="77"/>
      <c r="K238" s="74"/>
      <c r="L238" s="82"/>
      <c r="M238" s="77"/>
    </row>
    <row r="239" spans="1:13" s="53" customFormat="1" ht="16.5" customHeight="1">
      <c r="A239" s="86" t="s">
        <v>255</v>
      </c>
      <c r="B239" s="80">
        <v>1063015000</v>
      </c>
      <c r="C239" s="78"/>
      <c r="D239" s="83"/>
      <c r="E239" s="69"/>
      <c r="F239" s="81"/>
      <c r="G239" s="72"/>
      <c r="H239" s="113"/>
      <c r="I239" s="91"/>
      <c r="J239" s="77"/>
      <c r="K239" s="74"/>
      <c r="L239" s="82"/>
      <c r="M239" s="77"/>
    </row>
    <row r="240" spans="1:13" ht="16.5" customHeight="1">
      <c r="A240" s="86" t="s">
        <v>23</v>
      </c>
      <c r="B240" s="80"/>
      <c r="C240" s="78"/>
      <c r="D240" s="83"/>
      <c r="E240" s="69"/>
      <c r="F240" s="81"/>
      <c r="G240" s="72"/>
      <c r="H240" s="113"/>
      <c r="I240" s="74"/>
      <c r="J240" s="77"/>
      <c r="K240" s="74"/>
      <c r="L240" s="82"/>
      <c r="M240" s="77"/>
    </row>
    <row r="241" spans="1:13" s="111" customFormat="1" ht="16.5" customHeight="1" thickBot="1">
      <c r="A241" s="115" t="s">
        <v>245</v>
      </c>
      <c r="B241" s="101"/>
      <c r="C241" s="103"/>
      <c r="D241" s="179"/>
      <c r="E241" s="102"/>
      <c r="F241" s="104"/>
      <c r="G241" s="105"/>
      <c r="H241" s="116"/>
      <c r="I241" s="107"/>
      <c r="J241" s="108"/>
      <c r="K241" s="107"/>
      <c r="L241" s="109"/>
      <c r="M241" s="108"/>
    </row>
    <row r="242" spans="1:13" ht="18" customHeight="1">
      <c r="A242" s="79" t="s">
        <v>256</v>
      </c>
      <c r="B242" s="80">
        <v>1063018000</v>
      </c>
      <c r="C242" s="78"/>
      <c r="D242" s="83">
        <f>SUM(C243:C246)</f>
        <v>8732829959</v>
      </c>
      <c r="E242" s="69"/>
      <c r="F242" s="81">
        <v>9120329959</v>
      </c>
      <c r="G242" s="72"/>
      <c r="H242" s="113">
        <v>10691413875</v>
      </c>
      <c r="I242" s="74"/>
      <c r="J242" s="77">
        <f>SUM(I243:I246)</f>
        <v>9736672475</v>
      </c>
      <c r="K242" s="74"/>
      <c r="L242" s="82">
        <f>SUM(K243:K246)</f>
        <v>12264119679</v>
      </c>
      <c r="M242" s="77"/>
    </row>
    <row r="243" spans="1:13" ht="18" customHeight="1">
      <c r="A243" s="86" t="s">
        <v>257</v>
      </c>
      <c r="B243" s="80">
        <v>1063018040</v>
      </c>
      <c r="C243" s="78">
        <v>11102614210</v>
      </c>
      <c r="D243" s="83" t="s">
        <v>34</v>
      </c>
      <c r="E243" s="126">
        <v>11102614210</v>
      </c>
      <c r="F243" s="81" t="s">
        <v>26</v>
      </c>
      <c r="G243" s="72">
        <v>11685996020</v>
      </c>
      <c r="H243" s="113"/>
      <c r="I243" s="91">
        <v>10732265620</v>
      </c>
      <c r="J243" s="77"/>
      <c r="K243" s="91">
        <v>13307259620</v>
      </c>
      <c r="L243" s="82"/>
      <c r="M243" s="92">
        <v>13307259620</v>
      </c>
    </row>
    <row r="244" spans="1:13" ht="18" customHeight="1">
      <c r="A244" s="86" t="s">
        <v>258</v>
      </c>
      <c r="B244" s="80" t="s">
        <v>259</v>
      </c>
      <c r="C244" s="78">
        <v>-2371638300</v>
      </c>
      <c r="D244" s="83"/>
      <c r="E244" s="69">
        <v>-1984138300</v>
      </c>
      <c r="F244" s="81"/>
      <c r="G244" s="72">
        <v>-1003040194</v>
      </c>
      <c r="H244" s="113"/>
      <c r="I244" s="91">
        <v>-1003040194</v>
      </c>
      <c r="J244" s="77"/>
      <c r="K244" s="91">
        <v>-1044993990</v>
      </c>
      <c r="L244" s="82"/>
      <c r="M244" s="92">
        <v>-1044993990</v>
      </c>
    </row>
    <row r="245" spans="1:13" ht="18" customHeight="1">
      <c r="A245" s="86" t="s">
        <v>260</v>
      </c>
      <c r="B245" s="80">
        <v>1063018081</v>
      </c>
      <c r="C245" s="78">
        <v>1854049</v>
      </c>
      <c r="D245" s="83" t="s">
        <v>34</v>
      </c>
      <c r="E245" s="69">
        <v>1854049</v>
      </c>
      <c r="F245" s="81" t="s">
        <v>26</v>
      </c>
      <c r="G245" s="72">
        <v>8458049</v>
      </c>
      <c r="H245" s="113"/>
      <c r="I245" s="91">
        <v>7447049</v>
      </c>
      <c r="J245" s="77"/>
      <c r="K245" s="91">
        <v>1854049</v>
      </c>
      <c r="L245" s="82"/>
      <c r="M245" s="92">
        <v>1854049</v>
      </c>
    </row>
    <row r="246" spans="1:13" ht="18" customHeight="1">
      <c r="A246" s="86" t="s">
        <v>78</v>
      </c>
      <c r="B246" s="80" t="s">
        <v>261</v>
      </c>
      <c r="C246" s="78"/>
      <c r="D246" s="83"/>
      <c r="E246" s="69"/>
      <c r="F246" s="81"/>
      <c r="G246" s="72"/>
      <c r="H246" s="113"/>
      <c r="I246" s="74"/>
      <c r="J246" s="77"/>
      <c r="K246" s="74"/>
      <c r="L246" s="82"/>
      <c r="M246" s="77"/>
    </row>
    <row r="247" spans="1:13" ht="18" customHeight="1">
      <c r="A247" s="180" t="s">
        <v>262</v>
      </c>
      <c r="B247" s="181" t="s">
        <v>263</v>
      </c>
      <c r="C247" s="78"/>
      <c r="D247" s="182">
        <f>SUM(C248:C250)</f>
        <v>99389395413</v>
      </c>
      <c r="E247" s="69"/>
      <c r="F247" s="182">
        <v>0</v>
      </c>
      <c r="G247" s="72"/>
      <c r="H247" s="113"/>
      <c r="I247" s="74"/>
      <c r="J247" s="77"/>
      <c r="K247" s="74"/>
      <c r="L247" s="82"/>
      <c r="M247" s="77"/>
    </row>
    <row r="248" spans="1:13" ht="18" customHeight="1">
      <c r="A248" s="183" t="s">
        <v>264</v>
      </c>
      <c r="B248" s="181" t="s">
        <v>265</v>
      </c>
      <c r="C248" s="78">
        <v>119000104995</v>
      </c>
      <c r="D248" s="83"/>
      <c r="E248" s="69">
        <v>0</v>
      </c>
      <c r="F248" s="81"/>
      <c r="G248" s="72"/>
      <c r="H248" s="113"/>
      <c r="I248" s="74"/>
      <c r="J248" s="77"/>
      <c r="K248" s="74"/>
      <c r="L248" s="82"/>
      <c r="M248" s="77"/>
    </row>
    <row r="249" spans="1:13" ht="18" customHeight="1">
      <c r="A249" s="136" t="s">
        <v>23</v>
      </c>
      <c r="B249" s="181" t="s">
        <v>266</v>
      </c>
      <c r="C249" s="78">
        <v>-7140683660</v>
      </c>
      <c r="D249" s="83"/>
      <c r="E249" s="69">
        <v>0</v>
      </c>
      <c r="F249" s="81"/>
      <c r="G249" s="72"/>
      <c r="H249" s="113"/>
      <c r="I249" s="74"/>
      <c r="J249" s="77"/>
      <c r="K249" s="74"/>
      <c r="L249" s="82"/>
      <c r="M249" s="77"/>
    </row>
    <row r="250" spans="1:13" ht="18" customHeight="1">
      <c r="A250" s="136" t="s">
        <v>196</v>
      </c>
      <c r="B250" s="181" t="s">
        <v>267</v>
      </c>
      <c r="C250" s="78">
        <v>-12470025922</v>
      </c>
      <c r="D250" s="83"/>
      <c r="E250" s="69">
        <v>0</v>
      </c>
      <c r="F250" s="81"/>
      <c r="G250" s="72"/>
      <c r="H250" s="113"/>
      <c r="I250" s="74"/>
      <c r="J250" s="77"/>
      <c r="K250" s="74"/>
      <c r="L250" s="82"/>
      <c r="M250" s="77"/>
    </row>
    <row r="251" spans="1:13" s="66" customFormat="1" ht="18" customHeight="1">
      <c r="A251" s="93" t="s">
        <v>268</v>
      </c>
      <c r="B251" s="68">
        <v>1063500000</v>
      </c>
      <c r="C251" s="78"/>
      <c r="D251" s="184"/>
      <c r="E251" s="69"/>
      <c r="F251" s="71"/>
      <c r="G251" s="72"/>
      <c r="H251" s="113"/>
      <c r="I251" s="74"/>
      <c r="J251" s="75"/>
      <c r="K251" s="74"/>
      <c r="L251" s="76"/>
      <c r="M251" s="77"/>
    </row>
    <row r="252" spans="1:13" ht="18" customHeight="1">
      <c r="A252" s="79" t="s">
        <v>269</v>
      </c>
      <c r="B252" s="80">
        <v>1063503000</v>
      </c>
      <c r="C252" s="78"/>
      <c r="D252" s="83"/>
      <c r="E252" s="69"/>
      <c r="F252" s="81"/>
      <c r="G252" s="72"/>
      <c r="H252" s="113"/>
      <c r="I252" s="74"/>
      <c r="J252" s="77"/>
      <c r="K252" s="74"/>
      <c r="L252" s="82"/>
      <c r="M252" s="77"/>
    </row>
    <row r="253" spans="1:13" s="66" customFormat="1" ht="18" customHeight="1">
      <c r="A253" s="93" t="s">
        <v>270</v>
      </c>
      <c r="B253" s="185">
        <v>1064000000</v>
      </c>
      <c r="C253" s="78"/>
      <c r="D253" s="161">
        <f>SUM(D254:D256)</f>
        <v>23401998434</v>
      </c>
      <c r="E253" s="69"/>
      <c r="F253" s="81">
        <v>23601017245</v>
      </c>
      <c r="G253" s="72"/>
      <c r="H253" s="113">
        <v>21749223902</v>
      </c>
      <c r="I253" s="74"/>
      <c r="J253" s="77">
        <f>SUM(J254,J256)</f>
        <v>22242844292</v>
      </c>
      <c r="K253" s="74"/>
      <c r="L253" s="82">
        <f>SUM(L254,L256)</f>
        <v>22507286863</v>
      </c>
      <c r="M253" s="77"/>
    </row>
    <row r="254" spans="1:13" s="53" customFormat="1" ht="18" customHeight="1">
      <c r="A254" s="79" t="s">
        <v>271</v>
      </c>
      <c r="B254" s="80">
        <v>1064003001</v>
      </c>
      <c r="C254" s="78">
        <v>29798986094</v>
      </c>
      <c r="D254" s="83">
        <f>SUM(C254:C256)</f>
        <v>23401998434</v>
      </c>
      <c r="E254" s="69">
        <v>30202708383</v>
      </c>
      <c r="F254" s="81">
        <v>23601017245</v>
      </c>
      <c r="G254" s="72">
        <v>30739223902</v>
      </c>
      <c r="H254" s="113">
        <v>21749223902</v>
      </c>
      <c r="I254" s="91">
        <v>31232844292</v>
      </c>
      <c r="J254" s="77">
        <f>SUM(I254:I256)</f>
        <v>22242844292</v>
      </c>
      <c r="K254" s="91">
        <v>31497286863</v>
      </c>
      <c r="L254" s="82">
        <f>SUM(K254:K256)</f>
        <v>22507286863</v>
      </c>
      <c r="M254" s="92">
        <v>31497286863</v>
      </c>
    </row>
    <row r="255" spans="1:13" ht="18" customHeight="1">
      <c r="A255" s="86" t="s">
        <v>272</v>
      </c>
      <c r="B255" s="80" t="s">
        <v>273</v>
      </c>
      <c r="C255" s="69">
        <v>-6396987660</v>
      </c>
      <c r="D255" s="78"/>
      <c r="E255" s="69">
        <v>-6601691138</v>
      </c>
      <c r="F255" s="81"/>
      <c r="G255" s="72">
        <v>-8990000000</v>
      </c>
      <c r="H255" s="113"/>
      <c r="I255" s="74">
        <v>-8990000000</v>
      </c>
      <c r="J255" s="77"/>
      <c r="K255" s="74">
        <v>-8990000000</v>
      </c>
      <c r="L255" s="82"/>
      <c r="M255" s="77">
        <v>-8990000000</v>
      </c>
    </row>
    <row r="256" spans="1:13" ht="18" customHeight="1">
      <c r="A256" s="79" t="s">
        <v>274</v>
      </c>
      <c r="B256" s="80">
        <v>1064006000</v>
      </c>
      <c r="C256" s="69"/>
      <c r="D256" s="78"/>
      <c r="E256" s="69"/>
      <c r="F256" s="81"/>
      <c r="G256" s="72"/>
      <c r="H256" s="113"/>
      <c r="I256" s="74"/>
      <c r="J256" s="77"/>
      <c r="K256" s="74"/>
      <c r="L256" s="82"/>
      <c r="M256" s="77"/>
    </row>
    <row r="257" spans="1:13" s="66" customFormat="1" ht="18" customHeight="1">
      <c r="A257" s="93" t="s">
        <v>275</v>
      </c>
      <c r="B257" s="68">
        <v>1064500000</v>
      </c>
      <c r="C257" s="69"/>
      <c r="D257" s="186">
        <f>D258</f>
        <v>0</v>
      </c>
      <c r="E257" s="69"/>
      <c r="F257" s="71">
        <v>0</v>
      </c>
      <c r="G257" s="72"/>
      <c r="H257" s="113">
        <v>2377813652</v>
      </c>
      <c r="I257" s="74"/>
      <c r="J257" s="75">
        <f>I258</f>
        <v>1593168732</v>
      </c>
      <c r="K257" s="74"/>
      <c r="L257" s="76"/>
      <c r="M257" s="77"/>
    </row>
    <row r="258" spans="1:13" ht="18" customHeight="1">
      <c r="A258" s="79" t="s">
        <v>276</v>
      </c>
      <c r="B258" s="80">
        <v>1064503000</v>
      </c>
      <c r="C258" s="69"/>
      <c r="D258" s="163">
        <v>0</v>
      </c>
      <c r="E258" s="69"/>
      <c r="F258" s="81">
        <v>0</v>
      </c>
      <c r="G258" s="72" t="s">
        <v>26</v>
      </c>
      <c r="H258" s="113">
        <v>2377813652</v>
      </c>
      <c r="I258" s="74">
        <v>1593168732</v>
      </c>
      <c r="J258" s="77"/>
      <c r="K258" s="74"/>
      <c r="L258" s="82"/>
      <c r="M258" s="77"/>
    </row>
    <row r="259" spans="1:13" s="94" customFormat="1" ht="18" customHeight="1">
      <c r="A259" s="93" t="s">
        <v>277</v>
      </c>
      <c r="B259" s="68">
        <v>1065000000</v>
      </c>
      <c r="C259" s="69"/>
      <c r="D259" s="70">
        <f>D260</f>
        <v>23439152294</v>
      </c>
      <c r="E259" s="69"/>
      <c r="F259" s="71">
        <v>29235393234</v>
      </c>
      <c r="G259" s="72"/>
      <c r="H259" s="113">
        <v>22395351171</v>
      </c>
      <c r="I259" s="74"/>
      <c r="J259" s="77">
        <f>J260</f>
        <v>23304136175</v>
      </c>
      <c r="K259" s="74"/>
      <c r="L259" s="82">
        <f>L260</f>
        <v>15481467423</v>
      </c>
      <c r="M259" s="77"/>
    </row>
    <row r="260" spans="1:13" s="53" customFormat="1" ht="18" customHeight="1">
      <c r="A260" s="79" t="s">
        <v>278</v>
      </c>
      <c r="B260" s="80">
        <v>1065003000</v>
      </c>
      <c r="C260" s="69"/>
      <c r="D260" s="78">
        <v>23439152294</v>
      </c>
      <c r="E260" s="69"/>
      <c r="F260" s="81">
        <v>29235393234</v>
      </c>
      <c r="G260" s="72" t="s">
        <v>26</v>
      </c>
      <c r="H260" s="113">
        <v>22395351171</v>
      </c>
      <c r="I260" s="74">
        <v>23304136175</v>
      </c>
      <c r="J260" s="77">
        <v>23304136175</v>
      </c>
      <c r="K260" s="74">
        <v>15481467423</v>
      </c>
      <c r="L260" s="82">
        <f>K260</f>
        <v>15481467423</v>
      </c>
      <c r="M260" s="77">
        <v>15481467423</v>
      </c>
    </row>
    <row r="261" spans="1:13" s="94" customFormat="1" ht="18" customHeight="1">
      <c r="A261" s="93" t="s">
        <v>279</v>
      </c>
      <c r="B261" s="68">
        <v>1065500000</v>
      </c>
      <c r="C261" s="69"/>
      <c r="D261" s="70">
        <f>SUM(D262:D269)</f>
        <v>181797388</v>
      </c>
      <c r="E261" s="69"/>
      <c r="F261" s="71">
        <v>1119677746</v>
      </c>
      <c r="G261" s="72"/>
      <c r="H261" s="113">
        <v>1610473017</v>
      </c>
      <c r="I261" s="74"/>
      <c r="J261" s="75">
        <f>J262+J264+J269</f>
        <v>2425970858</v>
      </c>
      <c r="K261" s="74"/>
      <c r="L261" s="76">
        <f>L262+L264+L269</f>
        <v>3709510607</v>
      </c>
      <c r="M261" s="77"/>
    </row>
    <row r="262" spans="1:13" s="53" customFormat="1" ht="18" customHeight="1">
      <c r="A262" s="79" t="s">
        <v>280</v>
      </c>
      <c r="B262" s="80">
        <v>1065503000</v>
      </c>
      <c r="C262" s="69"/>
      <c r="D262" s="78"/>
      <c r="E262" s="69"/>
      <c r="F262" s="81"/>
      <c r="G262" s="72"/>
      <c r="H262" s="113"/>
      <c r="I262" s="74"/>
      <c r="J262" s="77"/>
      <c r="K262" s="74"/>
      <c r="L262" s="82"/>
      <c r="M262" s="77"/>
    </row>
    <row r="263" spans="1:13" s="53" customFormat="1" ht="18" hidden="1" customHeight="1">
      <c r="A263" s="86" t="s">
        <v>281</v>
      </c>
      <c r="B263" s="80"/>
      <c r="C263" s="69"/>
      <c r="D263" s="78"/>
      <c r="E263" s="69"/>
      <c r="F263" s="81"/>
      <c r="G263" s="72"/>
      <c r="H263" s="113"/>
      <c r="I263" s="74"/>
      <c r="J263" s="77"/>
      <c r="K263" s="74"/>
      <c r="L263" s="82"/>
      <c r="M263" s="77"/>
    </row>
    <row r="264" spans="1:13" s="53" customFormat="1" ht="18" customHeight="1">
      <c r="A264" s="79" t="s">
        <v>282</v>
      </c>
      <c r="B264" s="80">
        <v>1065506000</v>
      </c>
      <c r="C264" s="69"/>
      <c r="D264" s="78">
        <f>SUM(C266:C268)</f>
        <v>95773188</v>
      </c>
      <c r="E264" s="69"/>
      <c r="F264" s="81">
        <v>1033653546</v>
      </c>
      <c r="G264" s="97"/>
      <c r="H264" s="114">
        <v>1524448817</v>
      </c>
      <c r="I264" s="74"/>
      <c r="J264" s="77">
        <f>SUM(I266:I268)</f>
        <v>2341946658</v>
      </c>
      <c r="K264" s="74"/>
      <c r="L264" s="82">
        <f>SUM(K266:K268)</f>
        <v>3632816607</v>
      </c>
      <c r="M264" s="77"/>
    </row>
    <row r="265" spans="1:13" s="53" customFormat="1" ht="18" hidden="1" customHeight="1">
      <c r="A265" s="86" t="s">
        <v>49</v>
      </c>
      <c r="B265" s="80"/>
      <c r="C265" s="69"/>
      <c r="D265" s="78"/>
      <c r="E265" s="69"/>
      <c r="F265" s="81"/>
      <c r="G265" s="72"/>
      <c r="H265" s="113"/>
      <c r="I265" s="74"/>
      <c r="J265" s="77"/>
      <c r="K265" s="74"/>
      <c r="L265" s="82"/>
      <c r="M265" s="77"/>
    </row>
    <row r="266" spans="1:13" s="53" customFormat="1" ht="18" customHeight="1">
      <c r="A266" s="86" t="s">
        <v>283</v>
      </c>
      <c r="B266" s="80">
        <v>1065506040</v>
      </c>
      <c r="C266" s="69">
        <v>1726601</v>
      </c>
      <c r="D266" s="78"/>
      <c r="E266" s="69">
        <v>800193</v>
      </c>
      <c r="F266" s="81"/>
      <c r="G266" s="72"/>
      <c r="H266" s="113"/>
      <c r="I266" s="74"/>
      <c r="J266" s="77"/>
      <c r="K266" s="74"/>
      <c r="L266" s="82"/>
      <c r="M266" s="77"/>
    </row>
    <row r="267" spans="1:13" s="53" customFormat="1" ht="18" customHeight="1">
      <c r="A267" s="86" t="s">
        <v>284</v>
      </c>
      <c r="B267" s="80">
        <v>1065506080</v>
      </c>
      <c r="C267" s="69">
        <v>0</v>
      </c>
      <c r="D267" s="78"/>
      <c r="E267" s="69">
        <v>931992665</v>
      </c>
      <c r="F267" s="81"/>
      <c r="G267" s="72">
        <v>387961534</v>
      </c>
      <c r="H267" s="113"/>
      <c r="I267" s="91">
        <v>777435064</v>
      </c>
      <c r="J267" s="77"/>
      <c r="K267" s="91">
        <v>2291782714</v>
      </c>
      <c r="L267" s="82"/>
      <c r="M267" s="92">
        <v>2291782714</v>
      </c>
    </row>
    <row r="268" spans="1:13" s="53" customFormat="1" ht="18" customHeight="1">
      <c r="A268" s="86" t="s">
        <v>285</v>
      </c>
      <c r="B268" s="80">
        <v>1065506120</v>
      </c>
      <c r="C268" s="69">
        <v>94046587</v>
      </c>
      <c r="D268" s="78"/>
      <c r="E268" s="69">
        <v>100860688</v>
      </c>
      <c r="F268" s="81"/>
      <c r="G268" s="72">
        <v>1136487283</v>
      </c>
      <c r="H268" s="113"/>
      <c r="I268" s="91">
        <v>1564511594</v>
      </c>
      <c r="J268" s="77"/>
      <c r="K268" s="91">
        <v>1341033893</v>
      </c>
      <c r="L268" s="82"/>
      <c r="M268" s="92">
        <v>1341033893</v>
      </c>
    </row>
    <row r="269" spans="1:13" s="53" customFormat="1" ht="18" customHeight="1">
      <c r="A269" s="79" t="s">
        <v>286</v>
      </c>
      <c r="B269" s="80">
        <v>1065509000</v>
      </c>
      <c r="C269" s="69"/>
      <c r="D269" s="78">
        <v>86024200</v>
      </c>
      <c r="E269" s="69"/>
      <c r="F269" s="81">
        <v>86024200</v>
      </c>
      <c r="G269" s="72" t="s">
        <v>26</v>
      </c>
      <c r="H269" s="113">
        <v>86024200</v>
      </c>
      <c r="I269" s="91">
        <v>84024200</v>
      </c>
      <c r="J269" s="77">
        <f>I269</f>
        <v>84024200</v>
      </c>
      <c r="K269" s="91">
        <v>76694000</v>
      </c>
      <c r="L269" s="82">
        <f>K269</f>
        <v>76694000</v>
      </c>
      <c r="M269" s="92">
        <v>76694000</v>
      </c>
    </row>
    <row r="270" spans="1:13" s="198" customFormat="1" ht="18" customHeight="1" thickBot="1">
      <c r="A270" s="187" t="s">
        <v>287</v>
      </c>
      <c r="B270" s="188">
        <v>1000000000</v>
      </c>
      <c r="C270" s="189"/>
      <c r="D270" s="190">
        <f>SUM(D111,D8)</f>
        <v>1546297173457</v>
      </c>
      <c r="E270" s="191"/>
      <c r="F270" s="192">
        <v>1428674498315</v>
      </c>
      <c r="G270" s="193"/>
      <c r="H270" s="194">
        <v>1338475276567</v>
      </c>
      <c r="I270" s="195" t="s">
        <v>34</v>
      </c>
      <c r="J270" s="196">
        <f>J8+J111</f>
        <v>1324639521503</v>
      </c>
      <c r="K270" s="195" t="s">
        <v>34</v>
      </c>
      <c r="L270" s="197">
        <f>L8+L111</f>
        <v>1236157940072</v>
      </c>
      <c r="M270" s="108" t="s">
        <v>34</v>
      </c>
    </row>
    <row r="271" spans="1:13" s="94" customFormat="1" ht="18" customHeight="1">
      <c r="A271" s="199" t="s">
        <v>288</v>
      </c>
      <c r="B271" s="200"/>
      <c r="C271" s="201"/>
      <c r="D271" s="201"/>
      <c r="E271" s="202"/>
      <c r="F271" s="203"/>
      <c r="G271" s="204"/>
      <c r="H271" s="205"/>
      <c r="I271" s="206"/>
      <c r="J271" s="207"/>
      <c r="K271" s="206"/>
      <c r="L271" s="208"/>
      <c r="M271" s="77"/>
    </row>
    <row r="272" spans="1:13" s="94" customFormat="1" ht="18" customHeight="1">
      <c r="A272" s="54" t="s">
        <v>289</v>
      </c>
      <c r="B272" s="145">
        <v>2030000000</v>
      </c>
      <c r="C272" s="57"/>
      <c r="D272" s="57">
        <f>SUM(D273,D285,D294,D296,D306)</f>
        <v>225162200112</v>
      </c>
      <c r="E272" s="57"/>
      <c r="F272" s="59">
        <v>198615632771</v>
      </c>
      <c r="G272" s="149"/>
      <c r="H272" s="150">
        <v>246600161827</v>
      </c>
      <c r="I272" s="62"/>
      <c r="J272" s="63">
        <f>J273+J285+J294+J296+J306+J311</f>
        <v>276755412251</v>
      </c>
      <c r="K272" s="62"/>
      <c r="L272" s="64">
        <f>L273+L285+L294+L296+L306+L311</f>
        <v>319925408625</v>
      </c>
      <c r="M272" s="65"/>
    </row>
    <row r="273" spans="1:13" s="94" customFormat="1" ht="18" customHeight="1">
      <c r="A273" s="93" t="s">
        <v>290</v>
      </c>
      <c r="B273" s="68">
        <v>2030500000</v>
      </c>
      <c r="C273" s="158"/>
      <c r="D273" s="159">
        <f>SUM(D274:D284)</f>
        <v>151096323731</v>
      </c>
      <c r="E273" s="158"/>
      <c r="F273" s="160">
        <v>129213275991</v>
      </c>
      <c r="G273" s="72"/>
      <c r="H273" s="113">
        <v>143269320149</v>
      </c>
      <c r="I273" s="155"/>
      <c r="J273" s="75">
        <f>SUM(J274:J283)</f>
        <v>143704439664</v>
      </c>
      <c r="K273" s="155"/>
      <c r="L273" s="76">
        <f>SUM(L274:L283)</f>
        <v>131881867232</v>
      </c>
      <c r="M273" s="132"/>
    </row>
    <row r="274" spans="1:13" s="53" customFormat="1" ht="18" customHeight="1">
      <c r="A274" s="79" t="s">
        <v>291</v>
      </c>
      <c r="B274" s="80">
        <v>2030503000</v>
      </c>
      <c r="C274" s="158"/>
      <c r="D274" s="175">
        <v>0</v>
      </c>
      <c r="E274" s="158"/>
      <c r="F274" s="177">
        <v>0</v>
      </c>
      <c r="G274" s="72"/>
      <c r="H274" s="113">
        <v>11765013776</v>
      </c>
      <c r="I274" s="91"/>
      <c r="J274" s="77">
        <v>7252416210</v>
      </c>
      <c r="K274" s="91"/>
      <c r="L274" s="82">
        <v>7432019801</v>
      </c>
      <c r="M274" s="92"/>
    </row>
    <row r="275" spans="1:13" s="53" customFormat="1" ht="18" customHeight="1">
      <c r="A275" s="86" t="s">
        <v>292</v>
      </c>
      <c r="B275" s="80"/>
      <c r="C275" s="158"/>
      <c r="D275" s="175" t="s">
        <v>34</v>
      </c>
      <c r="E275" s="158"/>
      <c r="F275" s="177" t="s">
        <v>26</v>
      </c>
      <c r="G275" s="72"/>
      <c r="H275" s="113"/>
      <c r="I275" s="91"/>
      <c r="J275" s="77"/>
      <c r="K275" s="91"/>
      <c r="L275" s="82"/>
      <c r="M275" s="92"/>
    </row>
    <row r="276" spans="1:13" s="53" customFormat="1" ht="18" customHeight="1">
      <c r="A276" s="79" t="s">
        <v>293</v>
      </c>
      <c r="B276" s="80">
        <v>2030506000</v>
      </c>
      <c r="C276" s="158"/>
      <c r="D276" s="175">
        <v>34489746942</v>
      </c>
      <c r="E276" s="158"/>
      <c r="F276" s="177">
        <v>27989199842</v>
      </c>
      <c r="G276" s="72"/>
      <c r="H276" s="113">
        <v>41978624986</v>
      </c>
      <c r="I276" s="91"/>
      <c r="J276" s="77">
        <v>41914691679</v>
      </c>
      <c r="K276" s="91"/>
      <c r="L276" s="82">
        <f>40174996620-10308615791</f>
        <v>29866380829</v>
      </c>
      <c r="M276" s="92"/>
    </row>
    <row r="277" spans="1:13" s="53" customFormat="1" ht="18" customHeight="1">
      <c r="A277" s="86" t="s">
        <v>292</v>
      </c>
      <c r="B277" s="80"/>
      <c r="C277" s="158"/>
      <c r="D277" s="175" t="s">
        <v>34</v>
      </c>
      <c r="E277" s="158"/>
      <c r="F277" s="177" t="s">
        <v>26</v>
      </c>
      <c r="G277" s="72"/>
      <c r="H277" s="113"/>
      <c r="I277" s="91"/>
      <c r="J277" s="77"/>
      <c r="K277" s="91"/>
      <c r="L277" s="82"/>
      <c r="M277" s="92"/>
    </row>
    <row r="278" spans="1:13" s="53" customFormat="1" ht="18" customHeight="1">
      <c r="A278" s="79" t="s">
        <v>294</v>
      </c>
      <c r="B278" s="80">
        <v>2030509000</v>
      </c>
      <c r="C278" s="158"/>
      <c r="D278" s="175">
        <v>97074241489</v>
      </c>
      <c r="E278" s="158"/>
      <c r="F278" s="177">
        <v>84191740849</v>
      </c>
      <c r="G278" s="72"/>
      <c r="H278" s="113">
        <v>69226789887</v>
      </c>
      <c r="I278" s="91"/>
      <c r="J278" s="77">
        <v>67820787235</v>
      </c>
      <c r="K278" s="91"/>
      <c r="L278" s="82">
        <v>63980438842</v>
      </c>
      <c r="M278" s="92"/>
    </row>
    <row r="279" spans="1:13" s="53" customFormat="1" ht="18" customHeight="1">
      <c r="A279" s="86" t="s">
        <v>292</v>
      </c>
      <c r="B279" s="80"/>
      <c r="C279" s="158"/>
      <c r="D279" s="175" t="s">
        <v>34</v>
      </c>
      <c r="E279" s="158"/>
      <c r="F279" s="177" t="s">
        <v>26</v>
      </c>
      <c r="G279" s="72"/>
      <c r="H279" s="113" t="s">
        <v>26</v>
      </c>
      <c r="I279" s="91"/>
      <c r="J279" s="77"/>
      <c r="K279" s="91"/>
      <c r="L279" s="82" t="s">
        <v>51</v>
      </c>
      <c r="M279" s="92"/>
    </row>
    <row r="280" spans="1:13" s="53" customFormat="1" ht="18" customHeight="1">
      <c r="A280" s="79" t="s">
        <v>295</v>
      </c>
      <c r="B280" s="80">
        <v>2030512000</v>
      </c>
      <c r="C280" s="158"/>
      <c r="D280" s="175">
        <v>2443675700</v>
      </c>
      <c r="E280" s="158"/>
      <c r="F280" s="177">
        <v>2443675700</v>
      </c>
      <c r="G280" s="72" t="s">
        <v>26</v>
      </c>
      <c r="H280" s="113">
        <v>14231391500</v>
      </c>
      <c r="I280" s="91"/>
      <c r="J280" s="77">
        <v>16649044540</v>
      </c>
      <c r="K280" s="91"/>
      <c r="L280" s="82">
        <f>17495527760</f>
        <v>17495527760</v>
      </c>
      <c r="M280" s="92"/>
    </row>
    <row r="281" spans="1:13" s="53" customFormat="1" ht="18" customHeight="1">
      <c r="A281" s="86" t="s">
        <v>292</v>
      </c>
      <c r="B281" s="80" t="s">
        <v>296</v>
      </c>
      <c r="C281" s="158"/>
      <c r="D281" s="175" t="s">
        <v>34</v>
      </c>
      <c r="E281" s="158"/>
      <c r="F281" s="177" t="s">
        <v>26</v>
      </c>
      <c r="G281" s="72" t="s">
        <v>26</v>
      </c>
      <c r="H281" s="113" t="s">
        <v>26</v>
      </c>
      <c r="I281" s="91"/>
      <c r="J281" s="77"/>
      <c r="K281" s="91"/>
      <c r="L281" s="82" t="s">
        <v>51</v>
      </c>
      <c r="M281" s="92"/>
    </row>
    <row r="282" spans="1:13" s="53" customFormat="1" ht="18" customHeight="1">
      <c r="A282" s="79" t="s">
        <v>297</v>
      </c>
      <c r="B282" s="80">
        <v>2030515000</v>
      </c>
      <c r="C282" s="158"/>
      <c r="D282" s="175">
        <v>17088659600</v>
      </c>
      <c r="E282" s="158"/>
      <c r="F282" s="177">
        <v>14588659600</v>
      </c>
      <c r="G282" s="72" t="s">
        <v>26</v>
      </c>
      <c r="H282" s="113">
        <v>6067500000</v>
      </c>
      <c r="I282" s="91"/>
      <c r="J282" s="77">
        <v>10067500000</v>
      </c>
      <c r="K282" s="91"/>
      <c r="L282" s="82">
        <v>13107500000</v>
      </c>
      <c r="M282" s="92"/>
    </row>
    <row r="283" spans="1:13" s="53" customFormat="1" ht="18" customHeight="1">
      <c r="A283" s="79" t="s">
        <v>298</v>
      </c>
      <c r="B283" s="80">
        <v>2030518000</v>
      </c>
      <c r="C283" s="158"/>
      <c r="D283" s="175">
        <v>0</v>
      </c>
      <c r="E283" s="158"/>
      <c r="F283" s="177">
        <v>0</v>
      </c>
      <c r="G283" s="72"/>
      <c r="H283" s="113"/>
      <c r="I283" s="74"/>
      <c r="J283" s="77"/>
      <c r="K283" s="74"/>
      <c r="L283" s="82"/>
      <c r="M283" s="77"/>
    </row>
    <row r="284" spans="1:13" s="53" customFormat="1" ht="18" customHeight="1">
      <c r="A284" s="79" t="s">
        <v>299</v>
      </c>
      <c r="B284" s="80"/>
      <c r="C284" s="209"/>
      <c r="D284" s="175">
        <v>0</v>
      </c>
      <c r="E284" s="209"/>
      <c r="F284" s="177">
        <v>0</v>
      </c>
      <c r="G284" s="72"/>
      <c r="H284" s="113"/>
      <c r="I284" s="74"/>
      <c r="J284" s="77"/>
      <c r="K284" s="74"/>
      <c r="L284" s="82"/>
      <c r="M284" s="77"/>
    </row>
    <row r="285" spans="1:13" s="94" customFormat="1" ht="18" customHeight="1">
      <c r="A285" s="93" t="s">
        <v>300</v>
      </c>
      <c r="B285" s="68">
        <v>2031000000</v>
      </c>
      <c r="C285" s="209"/>
      <c r="D285" s="210">
        <f>SUM(D286:D293)</f>
        <v>25035477581</v>
      </c>
      <c r="E285" s="209"/>
      <c r="F285" s="160">
        <v>466666699</v>
      </c>
      <c r="G285" s="72"/>
      <c r="H285" s="113">
        <v>15783333324</v>
      </c>
      <c r="I285" s="74"/>
      <c r="J285" s="75">
        <f>SUM(J286:J291)</f>
        <v>10397284371</v>
      </c>
      <c r="K285" s="74"/>
      <c r="L285" s="76">
        <f>SUM(L286:L291)</f>
        <v>102741900000</v>
      </c>
      <c r="M285" s="77"/>
    </row>
    <row r="286" spans="1:13" s="53" customFormat="1" ht="18" customHeight="1">
      <c r="A286" s="79" t="s">
        <v>301</v>
      </c>
      <c r="B286" s="80">
        <v>2031003000</v>
      </c>
      <c r="C286" s="158"/>
      <c r="D286" s="175" t="s">
        <v>51</v>
      </c>
      <c r="E286" s="158"/>
      <c r="F286" s="211" t="s">
        <v>26</v>
      </c>
      <c r="G286" s="72"/>
      <c r="H286" s="113"/>
      <c r="I286" s="74"/>
      <c r="J286" s="77"/>
      <c r="K286" s="74"/>
      <c r="L286" s="82"/>
      <c r="M286" s="77"/>
    </row>
    <row r="287" spans="1:13" s="53" customFormat="1" ht="18" customHeight="1">
      <c r="A287" s="79" t="s">
        <v>302</v>
      </c>
      <c r="B287" s="80">
        <v>2031006000</v>
      </c>
      <c r="C287" s="158"/>
      <c r="D287" s="212">
        <v>300000000</v>
      </c>
      <c r="E287" s="158"/>
      <c r="F287" s="177">
        <v>300000000</v>
      </c>
      <c r="G287" s="72"/>
      <c r="H287" s="113"/>
      <c r="I287" s="74"/>
      <c r="J287" s="92"/>
      <c r="K287" s="74"/>
      <c r="L287" s="82">
        <v>66400000000</v>
      </c>
      <c r="M287" s="77"/>
    </row>
    <row r="288" spans="1:13" s="53" customFormat="1" ht="18" customHeight="1">
      <c r="A288" s="86" t="s">
        <v>292</v>
      </c>
      <c r="B288" s="80"/>
      <c r="C288" s="158"/>
      <c r="D288" s="175" t="s">
        <v>34</v>
      </c>
      <c r="E288" s="158"/>
      <c r="F288" s="177" t="s">
        <v>26</v>
      </c>
      <c r="G288" s="72"/>
      <c r="H288" s="113"/>
      <c r="I288" s="74"/>
      <c r="J288" s="77"/>
      <c r="K288" s="74"/>
      <c r="L288" s="82"/>
      <c r="M288" s="77"/>
    </row>
    <row r="289" spans="1:13" s="53" customFormat="1" ht="18" customHeight="1">
      <c r="A289" s="79" t="s">
        <v>303</v>
      </c>
      <c r="B289" s="80">
        <v>2031009000</v>
      </c>
      <c r="C289" s="158"/>
      <c r="D289" s="175">
        <v>111111104</v>
      </c>
      <c r="E289" s="158"/>
      <c r="F289" s="177">
        <v>166666699</v>
      </c>
      <c r="G289" s="72"/>
      <c r="H289" s="113">
        <v>15783333324</v>
      </c>
      <c r="I289" s="74"/>
      <c r="J289" s="92">
        <v>10397284371</v>
      </c>
      <c r="K289" s="74"/>
      <c r="L289" s="82">
        <v>36341900000</v>
      </c>
      <c r="M289" s="77"/>
    </row>
    <row r="290" spans="1:13" ht="18" customHeight="1">
      <c r="A290" s="86" t="s">
        <v>66</v>
      </c>
      <c r="B290" s="80"/>
      <c r="C290" s="158"/>
      <c r="D290" s="175" t="s">
        <v>34</v>
      </c>
      <c r="E290" s="158"/>
      <c r="F290" s="177" t="s">
        <v>26</v>
      </c>
      <c r="G290" s="72"/>
      <c r="H290" s="113"/>
      <c r="I290" s="74"/>
      <c r="J290" s="77"/>
      <c r="K290" s="74"/>
      <c r="L290" s="82"/>
      <c r="M290" s="77"/>
    </row>
    <row r="291" spans="1:13" ht="18" customHeight="1">
      <c r="A291" s="79" t="s">
        <v>304</v>
      </c>
      <c r="B291" s="80">
        <v>2031012000</v>
      </c>
      <c r="C291" s="158"/>
      <c r="D291" s="175" t="s">
        <v>34</v>
      </c>
      <c r="E291" s="158"/>
      <c r="F291" s="177" t="s">
        <v>26</v>
      </c>
      <c r="G291" s="72"/>
      <c r="H291" s="113"/>
      <c r="I291" s="74"/>
      <c r="J291" s="77"/>
      <c r="K291" s="74"/>
      <c r="L291" s="82"/>
      <c r="M291" s="77"/>
    </row>
    <row r="292" spans="1:13" ht="18" customHeight="1">
      <c r="A292" s="86" t="s">
        <v>305</v>
      </c>
      <c r="B292" s="80"/>
      <c r="C292" s="213"/>
      <c r="D292" s="175" t="s">
        <v>51</v>
      </c>
      <c r="E292" s="213"/>
      <c r="F292" s="177" t="s">
        <v>26</v>
      </c>
      <c r="G292" s="72"/>
      <c r="H292" s="113"/>
      <c r="I292" s="74"/>
      <c r="J292" s="77"/>
      <c r="K292" s="74"/>
      <c r="L292" s="82"/>
      <c r="M292" s="77"/>
    </row>
    <row r="293" spans="1:13" s="111" customFormat="1" ht="18" customHeight="1" thickBot="1">
      <c r="A293" s="79" t="s">
        <v>306</v>
      </c>
      <c r="B293" s="101" t="s">
        <v>307</v>
      </c>
      <c r="C293" s="158"/>
      <c r="D293" s="175">
        <v>24624366477</v>
      </c>
      <c r="E293" s="158"/>
      <c r="F293" s="177">
        <v>0</v>
      </c>
      <c r="G293" s="105"/>
      <c r="H293" s="116"/>
      <c r="I293" s="107"/>
      <c r="J293" s="108"/>
      <c r="K293" s="107"/>
      <c r="L293" s="109"/>
      <c r="M293" s="108"/>
    </row>
    <row r="294" spans="1:13" s="66" customFormat="1" ht="17.850000000000001" customHeight="1">
      <c r="A294" s="93" t="s">
        <v>308</v>
      </c>
      <c r="B294" s="68">
        <v>2031500000</v>
      </c>
      <c r="C294" s="213"/>
      <c r="D294" s="159">
        <f>D295</f>
        <v>3280036717</v>
      </c>
      <c r="E294" s="213"/>
      <c r="F294" s="160">
        <v>14772246773</v>
      </c>
      <c r="G294" s="72"/>
      <c r="H294" s="113">
        <v>29571202660</v>
      </c>
      <c r="I294" s="74"/>
      <c r="J294" s="75">
        <f>J295</f>
        <v>57587894094</v>
      </c>
      <c r="K294" s="74"/>
      <c r="L294" s="76">
        <f>L295</f>
        <v>31110146853</v>
      </c>
      <c r="M294" s="77"/>
    </row>
    <row r="295" spans="1:13" ht="17.850000000000001" customHeight="1">
      <c r="A295" s="79" t="s">
        <v>309</v>
      </c>
      <c r="B295" s="80">
        <v>2031503000</v>
      </c>
      <c r="C295" s="158"/>
      <c r="D295" s="175">
        <v>3280036717</v>
      </c>
      <c r="E295" s="158"/>
      <c r="F295" s="177">
        <v>14772246773</v>
      </c>
      <c r="G295" s="72"/>
      <c r="H295" s="113">
        <v>29571202660</v>
      </c>
      <c r="I295" s="91"/>
      <c r="J295" s="92">
        <v>57587894094</v>
      </c>
      <c r="K295" s="91"/>
      <c r="L295" s="82">
        <v>31110146853</v>
      </c>
      <c r="M295" s="92"/>
    </row>
    <row r="296" spans="1:13" s="131" customFormat="1" ht="17.850000000000001" customHeight="1">
      <c r="A296" s="93" t="s">
        <v>310</v>
      </c>
      <c r="B296" s="68">
        <v>2032000000</v>
      </c>
      <c r="C296" s="158"/>
      <c r="D296" s="159">
        <f>SUM(D297:D305)</f>
        <v>27181096583</v>
      </c>
      <c r="E296" s="158"/>
      <c r="F296" s="160">
        <v>25148396748</v>
      </c>
      <c r="G296" s="72"/>
      <c r="H296" s="113">
        <v>26605163003</v>
      </c>
      <c r="I296" s="74"/>
      <c r="J296" s="75">
        <f>SUM(J297:J300)</f>
        <v>35645026709</v>
      </c>
      <c r="K296" s="74"/>
      <c r="L296" s="76">
        <f>SUM(L297:L302)</f>
        <v>27589745510</v>
      </c>
      <c r="M296" s="77"/>
    </row>
    <row r="297" spans="1:13" s="129" customFormat="1" ht="17.850000000000001" customHeight="1">
      <c r="A297" s="79" t="s">
        <v>311</v>
      </c>
      <c r="B297" s="80">
        <v>2032003000</v>
      </c>
      <c r="C297" s="158"/>
      <c r="D297" s="175">
        <v>9149437342</v>
      </c>
      <c r="E297" s="158"/>
      <c r="F297" s="177">
        <v>10287392525</v>
      </c>
      <c r="G297" s="72"/>
      <c r="H297" s="113">
        <v>6012263083</v>
      </c>
      <c r="I297" s="74"/>
      <c r="J297" s="74">
        <v>19513649663</v>
      </c>
      <c r="K297" s="74"/>
      <c r="L297" s="82">
        <v>12286076688</v>
      </c>
      <c r="M297" s="77"/>
    </row>
    <row r="298" spans="1:13" s="137" customFormat="1" ht="17.850000000000001" customHeight="1">
      <c r="A298" s="79" t="s">
        <v>312</v>
      </c>
      <c r="B298" s="80">
        <v>2032006000</v>
      </c>
      <c r="C298" s="158"/>
      <c r="D298" s="175">
        <v>824305376</v>
      </c>
      <c r="E298" s="158"/>
      <c r="F298" s="177">
        <v>832537147</v>
      </c>
      <c r="G298" s="72"/>
      <c r="H298" s="113">
        <v>6494616904</v>
      </c>
      <c r="I298" s="74"/>
      <c r="J298" s="74">
        <v>471600234</v>
      </c>
      <c r="K298" s="74"/>
      <c r="L298" s="82">
        <v>1028543582</v>
      </c>
      <c r="M298" s="77"/>
    </row>
    <row r="299" spans="1:13" s="137" customFormat="1" ht="17.850000000000001" customHeight="1">
      <c r="A299" s="79" t="s">
        <v>313</v>
      </c>
      <c r="B299" s="80">
        <v>2032009000</v>
      </c>
      <c r="C299" s="158"/>
      <c r="D299" s="175">
        <v>16553963612</v>
      </c>
      <c r="E299" s="158"/>
      <c r="F299" s="177">
        <v>13926574053</v>
      </c>
      <c r="G299" s="72"/>
      <c r="H299" s="113">
        <v>14098283016</v>
      </c>
      <c r="I299" s="74"/>
      <c r="J299" s="74">
        <v>15659776812</v>
      </c>
      <c r="K299" s="74"/>
      <c r="L299" s="82">
        <f>3176911381-347808879+10020538026</f>
        <v>12849640528</v>
      </c>
      <c r="M299" s="77"/>
    </row>
    <row r="300" spans="1:13" s="129" customFormat="1" ht="17.850000000000001" customHeight="1">
      <c r="A300" s="79" t="s">
        <v>314</v>
      </c>
      <c r="B300" s="80">
        <v>2032012000</v>
      </c>
      <c r="C300" s="158"/>
      <c r="D300" s="175"/>
      <c r="E300" s="158"/>
      <c r="F300" s="177"/>
      <c r="G300" s="72"/>
      <c r="H300" s="113"/>
      <c r="I300" s="74"/>
      <c r="J300" s="74"/>
      <c r="K300" s="74"/>
      <c r="L300" s="82"/>
      <c r="M300" s="77"/>
    </row>
    <row r="301" spans="1:13" ht="17.850000000000001" customHeight="1">
      <c r="A301" s="79" t="s">
        <v>315</v>
      </c>
      <c r="B301" s="80">
        <v>2032015000</v>
      </c>
      <c r="C301" s="158"/>
      <c r="D301" s="175"/>
      <c r="E301" s="158"/>
      <c r="F301" s="177"/>
      <c r="G301" s="72"/>
      <c r="H301" s="113"/>
      <c r="I301" s="74"/>
      <c r="J301" s="77"/>
      <c r="K301" s="74"/>
      <c r="L301" s="82"/>
      <c r="M301" s="77"/>
    </row>
    <row r="302" spans="1:13" ht="17.850000000000001" customHeight="1">
      <c r="A302" s="79" t="s">
        <v>316</v>
      </c>
      <c r="B302" s="80"/>
      <c r="C302" s="158"/>
      <c r="D302" s="175">
        <f>SUM(C303:C305)</f>
        <v>653390253</v>
      </c>
      <c r="E302" s="158"/>
      <c r="F302" s="177">
        <v>101893023</v>
      </c>
      <c r="G302" s="72"/>
      <c r="H302" s="113"/>
      <c r="I302" s="74"/>
      <c r="J302" s="77"/>
      <c r="K302" s="74"/>
      <c r="L302" s="82">
        <f>L304+L305</f>
        <v>1425484712</v>
      </c>
      <c r="M302" s="77"/>
    </row>
    <row r="303" spans="1:13" ht="17.850000000000001" customHeight="1">
      <c r="A303" s="86" t="s">
        <v>317</v>
      </c>
      <c r="B303" s="80">
        <v>2032021000</v>
      </c>
      <c r="C303" s="158"/>
      <c r="D303" s="175"/>
      <c r="E303" s="158"/>
      <c r="F303" s="177"/>
      <c r="G303" s="72"/>
      <c r="H303" s="113"/>
      <c r="I303" s="74"/>
      <c r="J303" s="77"/>
      <c r="K303" s="74"/>
      <c r="L303" s="82"/>
      <c r="M303" s="77"/>
    </row>
    <row r="304" spans="1:13" ht="17.850000000000001" customHeight="1">
      <c r="A304" s="86" t="s">
        <v>318</v>
      </c>
      <c r="B304" s="80">
        <v>2032018000</v>
      </c>
      <c r="C304" s="158">
        <v>653390253</v>
      </c>
      <c r="D304" s="175"/>
      <c r="E304" s="158">
        <v>101893023</v>
      </c>
      <c r="F304" s="177"/>
      <c r="G304" s="72"/>
      <c r="H304" s="113"/>
      <c r="I304" s="74"/>
      <c r="J304" s="77"/>
      <c r="K304" s="74" t="s">
        <v>34</v>
      </c>
      <c r="L304" s="82">
        <v>1611085</v>
      </c>
      <c r="M304" s="77" t="s">
        <v>319</v>
      </c>
    </row>
    <row r="305" spans="1:13" ht="17.850000000000001" customHeight="1">
      <c r="A305" s="86" t="s">
        <v>320</v>
      </c>
      <c r="B305" s="80">
        <v>2032027000</v>
      </c>
      <c r="C305" s="158"/>
      <c r="D305" s="175"/>
      <c r="E305" s="158"/>
      <c r="F305" s="177"/>
      <c r="G305" s="72"/>
      <c r="H305" s="113"/>
      <c r="I305" s="74"/>
      <c r="J305" s="77"/>
      <c r="K305" s="74" t="s">
        <v>34</v>
      </c>
      <c r="L305" s="82">
        <v>1423873627</v>
      </c>
      <c r="M305" s="77" t="s">
        <v>321</v>
      </c>
    </row>
    <row r="306" spans="1:13" s="66" customFormat="1" ht="17.850000000000001" customHeight="1">
      <c r="A306" s="93" t="s">
        <v>322</v>
      </c>
      <c r="B306" s="68">
        <v>2032500000</v>
      </c>
      <c r="C306" s="158"/>
      <c r="D306" s="159">
        <f>SUM(D307:D310)</f>
        <v>18569265500</v>
      </c>
      <c r="E306" s="158"/>
      <c r="F306" s="160">
        <v>29015046560</v>
      </c>
      <c r="G306" s="72"/>
      <c r="H306" s="113">
        <v>31371142691</v>
      </c>
      <c r="I306" s="74"/>
      <c r="J306" s="75">
        <f>J307</f>
        <v>29420767413</v>
      </c>
      <c r="K306" s="74"/>
      <c r="L306" s="76">
        <f>SUM(L307:L309)</f>
        <v>26601749030</v>
      </c>
      <c r="M306" s="77"/>
    </row>
    <row r="307" spans="1:13" ht="17.850000000000001" customHeight="1">
      <c r="A307" s="79" t="s">
        <v>323</v>
      </c>
      <c r="B307" s="80">
        <v>2032503000</v>
      </c>
      <c r="C307" s="158"/>
      <c r="D307" s="175">
        <v>18569265500</v>
      </c>
      <c r="E307" s="158"/>
      <c r="F307" s="177">
        <v>29015046560</v>
      </c>
      <c r="G307" s="214"/>
      <c r="H307" s="215">
        <v>31371142691</v>
      </c>
      <c r="I307" s="74"/>
      <c r="J307" s="216">
        <v>29420767413</v>
      </c>
      <c r="K307" s="74"/>
      <c r="L307" s="82">
        <v>26598978230</v>
      </c>
      <c r="M307" s="77"/>
    </row>
    <row r="308" spans="1:13" s="53" customFormat="1" ht="17.850000000000001" customHeight="1">
      <c r="A308" s="79" t="s">
        <v>324</v>
      </c>
      <c r="B308" s="80">
        <v>2032506000</v>
      </c>
      <c r="C308" s="158"/>
      <c r="D308" s="175"/>
      <c r="E308" s="158"/>
      <c r="F308" s="177"/>
      <c r="G308" s="72"/>
      <c r="H308" s="113"/>
      <c r="I308" s="74"/>
      <c r="J308" s="77"/>
      <c r="K308" s="74"/>
      <c r="L308" s="82"/>
      <c r="M308" s="77"/>
    </row>
    <row r="309" spans="1:13" ht="17.850000000000001" customHeight="1">
      <c r="A309" s="79" t="s">
        <v>325</v>
      </c>
      <c r="B309" s="80">
        <v>2032509000</v>
      </c>
      <c r="C309" s="158"/>
      <c r="D309" s="175"/>
      <c r="E309" s="158"/>
      <c r="F309" s="177"/>
      <c r="G309" s="72"/>
      <c r="H309" s="113"/>
      <c r="I309" s="74"/>
      <c r="J309" s="77"/>
      <c r="K309" s="74"/>
      <c r="L309" s="82">
        <v>2770800</v>
      </c>
      <c r="M309" s="77"/>
    </row>
    <row r="310" spans="1:13" ht="17.850000000000001" customHeight="1">
      <c r="A310" s="79" t="s">
        <v>326</v>
      </c>
      <c r="B310" s="80">
        <v>2032512000</v>
      </c>
      <c r="C310" s="158"/>
      <c r="D310" s="175"/>
      <c r="E310" s="158"/>
      <c r="F310" s="177"/>
      <c r="G310" s="72"/>
      <c r="H310" s="113"/>
      <c r="I310" s="74"/>
      <c r="J310" s="77"/>
      <c r="K310" s="74"/>
      <c r="L310" s="82"/>
      <c r="M310" s="77"/>
    </row>
    <row r="311" spans="1:13" s="66" customFormat="1" ht="17.850000000000001" customHeight="1">
      <c r="A311" s="93" t="s">
        <v>327</v>
      </c>
      <c r="B311" s="68">
        <v>2033000000</v>
      </c>
      <c r="C311" s="158"/>
      <c r="D311" s="159"/>
      <c r="E311" s="158"/>
      <c r="F311" s="160"/>
      <c r="G311" s="72"/>
      <c r="H311" s="113"/>
      <c r="I311" s="74"/>
      <c r="J311" s="75"/>
      <c r="K311" s="74"/>
      <c r="L311" s="76"/>
      <c r="M311" s="77"/>
    </row>
    <row r="312" spans="1:13" ht="17.850000000000001" customHeight="1">
      <c r="A312" s="79" t="s">
        <v>328</v>
      </c>
      <c r="B312" s="80">
        <v>2033003000</v>
      </c>
      <c r="C312" s="158"/>
      <c r="D312" s="175"/>
      <c r="E312" s="158"/>
      <c r="F312" s="177"/>
      <c r="G312" s="72"/>
      <c r="H312" s="113"/>
      <c r="I312" s="74"/>
      <c r="J312" s="77"/>
      <c r="K312" s="74"/>
      <c r="L312" s="82"/>
      <c r="M312" s="77"/>
    </row>
    <row r="313" spans="1:13" ht="17.850000000000001" customHeight="1">
      <c r="A313" s="86" t="s">
        <v>66</v>
      </c>
      <c r="B313" s="80"/>
      <c r="C313" s="69"/>
      <c r="D313" s="78"/>
      <c r="E313" s="69"/>
      <c r="F313" s="81"/>
      <c r="G313" s="72"/>
      <c r="H313" s="113"/>
      <c r="I313" s="74"/>
      <c r="J313" s="77"/>
      <c r="K313" s="74"/>
      <c r="L313" s="82"/>
      <c r="M313" s="77"/>
    </row>
    <row r="314" spans="1:13" s="66" customFormat="1" ht="17.850000000000001" customHeight="1">
      <c r="A314" s="54" t="s">
        <v>329</v>
      </c>
      <c r="B314" s="145">
        <v>2060000000</v>
      </c>
      <c r="C314" s="57"/>
      <c r="D314" s="57">
        <f>SUM(D315,D327,D332,D339,D344,D346)</f>
        <v>266440162134.08447</v>
      </c>
      <c r="E314" s="57"/>
      <c r="F314" s="59">
        <v>172500589150</v>
      </c>
      <c r="G314" s="149"/>
      <c r="H314" s="150">
        <v>137253527154</v>
      </c>
      <c r="I314" s="62"/>
      <c r="J314" s="63">
        <f>J315+J327+J332+J339+J344+J346</f>
        <v>142850569988</v>
      </c>
      <c r="K314" s="62"/>
      <c r="L314" s="64">
        <f>L315+L327+L332+L339+L344+L346</f>
        <v>194538827436</v>
      </c>
      <c r="M314" s="65"/>
    </row>
    <row r="315" spans="1:13" s="66" customFormat="1" ht="17.850000000000001" customHeight="1">
      <c r="A315" s="93" t="s">
        <v>330</v>
      </c>
      <c r="B315" s="68">
        <v>2060500000</v>
      </c>
      <c r="C315" s="217"/>
      <c r="D315" s="218">
        <f>SUM(D316:D326)</f>
        <v>19868283811</v>
      </c>
      <c r="E315" s="217"/>
      <c r="F315" s="219">
        <v>19020801209</v>
      </c>
      <c r="G315" s="153"/>
      <c r="H315" s="154">
        <v>3164219159</v>
      </c>
      <c r="I315" s="155"/>
      <c r="J315" s="156">
        <f>SUM(J316:J323)</f>
        <v>3134219159</v>
      </c>
      <c r="K315" s="155"/>
      <c r="L315" s="157">
        <f>SUM(L316:L323)</f>
        <v>3609384639</v>
      </c>
      <c r="M315" s="132"/>
    </row>
    <row r="316" spans="1:13" ht="17.850000000000001" customHeight="1">
      <c r="A316" s="79" t="s">
        <v>331</v>
      </c>
      <c r="B316" s="80">
        <v>2060503000</v>
      </c>
      <c r="C316" s="158"/>
      <c r="D316" s="212"/>
      <c r="E316" s="158"/>
      <c r="F316" s="177"/>
      <c r="G316" s="72"/>
      <c r="H316" s="113"/>
      <c r="I316" s="74"/>
      <c r="J316" s="77"/>
      <c r="K316" s="74"/>
      <c r="L316" s="82"/>
      <c r="M316" s="77"/>
    </row>
    <row r="317" spans="1:13" s="111" customFormat="1" ht="17.850000000000001" customHeight="1" thickBot="1">
      <c r="A317" s="115" t="s">
        <v>66</v>
      </c>
      <c r="B317" s="101"/>
      <c r="C317" s="220"/>
      <c r="D317" s="221"/>
      <c r="E317" s="220"/>
      <c r="F317" s="222"/>
      <c r="G317" s="105"/>
      <c r="H317" s="116"/>
      <c r="I317" s="107"/>
      <c r="J317" s="108"/>
      <c r="K317" s="107"/>
      <c r="L317" s="109"/>
      <c r="M317" s="108"/>
    </row>
    <row r="318" spans="1:13" s="53" customFormat="1" ht="17.850000000000001" customHeight="1">
      <c r="A318" s="223" t="s">
        <v>332</v>
      </c>
      <c r="B318" s="80">
        <v>2060506000</v>
      </c>
      <c r="C318" s="158"/>
      <c r="D318" s="175"/>
      <c r="E318" s="158"/>
      <c r="F318" s="177"/>
      <c r="G318" s="72"/>
      <c r="H318" s="113"/>
      <c r="I318" s="74"/>
      <c r="J318" s="77"/>
      <c r="K318" s="74"/>
      <c r="L318" s="82"/>
      <c r="M318" s="77"/>
    </row>
    <row r="319" spans="1:13" s="53" customFormat="1" ht="17.850000000000001" customHeight="1">
      <c r="A319" s="86" t="s">
        <v>66</v>
      </c>
      <c r="B319" s="80"/>
      <c r="C319" s="213"/>
      <c r="D319" s="175"/>
      <c r="E319" s="213"/>
      <c r="F319" s="177"/>
      <c r="G319" s="72"/>
      <c r="H319" s="113"/>
      <c r="I319" s="74"/>
      <c r="J319" s="77"/>
      <c r="K319" s="74"/>
      <c r="L319" s="82"/>
      <c r="M319" s="77"/>
    </row>
    <row r="320" spans="1:13" s="53" customFormat="1" ht="17.850000000000001" customHeight="1">
      <c r="A320" s="79" t="s">
        <v>333</v>
      </c>
      <c r="B320" s="80">
        <v>2060509000</v>
      </c>
      <c r="C320" s="158"/>
      <c r="D320" s="175">
        <v>19367506811</v>
      </c>
      <c r="E320" s="158"/>
      <c r="F320" s="177">
        <v>18519534209</v>
      </c>
      <c r="G320" s="72" t="s">
        <v>26</v>
      </c>
      <c r="H320" s="113">
        <v>3134219159</v>
      </c>
      <c r="I320" s="91"/>
      <c r="J320" s="77">
        <v>3134219159</v>
      </c>
      <c r="K320" s="91"/>
      <c r="L320" s="82">
        <v>3134219159</v>
      </c>
      <c r="M320" s="92"/>
    </row>
    <row r="321" spans="1:13" s="53" customFormat="1" ht="17.850000000000001" customHeight="1">
      <c r="A321" s="86" t="s">
        <v>66</v>
      </c>
      <c r="B321" s="80"/>
      <c r="C321" s="213"/>
      <c r="D321" s="175"/>
      <c r="E321" s="213"/>
      <c r="F321" s="177"/>
      <c r="G321" s="72"/>
      <c r="H321" s="113"/>
      <c r="I321" s="74"/>
      <c r="J321" s="77"/>
      <c r="K321" s="74"/>
      <c r="L321" s="82"/>
      <c r="M321" s="77"/>
    </row>
    <row r="322" spans="1:13" s="53" customFormat="1" ht="17.850000000000001" customHeight="1">
      <c r="A322" s="79" t="s">
        <v>334</v>
      </c>
      <c r="B322" s="80">
        <v>2060512000</v>
      </c>
      <c r="C322" s="158"/>
      <c r="D322" s="175">
        <v>500777000</v>
      </c>
      <c r="E322" s="158"/>
      <c r="F322" s="177">
        <v>501267000</v>
      </c>
      <c r="G322" s="72" t="s">
        <v>26</v>
      </c>
      <c r="H322" s="113">
        <v>30000000</v>
      </c>
      <c r="I322" s="74"/>
      <c r="J322" s="77"/>
      <c r="K322" s="74"/>
      <c r="L322" s="82">
        <v>475165480</v>
      </c>
      <c r="M322" s="77"/>
    </row>
    <row r="323" spans="1:13" s="53" customFormat="1" ht="17.850000000000001" customHeight="1">
      <c r="A323" s="86" t="s">
        <v>66</v>
      </c>
      <c r="B323" s="80" t="s">
        <v>335</v>
      </c>
      <c r="C323" s="158"/>
      <c r="D323" s="175"/>
      <c r="E323" s="158"/>
      <c r="F323" s="177"/>
      <c r="G323" s="72" t="s">
        <v>26</v>
      </c>
      <c r="H323" s="113"/>
      <c r="I323" s="74"/>
      <c r="J323" s="77"/>
      <c r="K323" s="74"/>
      <c r="L323" s="82"/>
      <c r="M323" s="77"/>
    </row>
    <row r="324" spans="1:13" s="53" customFormat="1" ht="17.850000000000001" customHeight="1">
      <c r="A324" s="79" t="s">
        <v>336</v>
      </c>
      <c r="B324" s="80"/>
      <c r="C324" s="158"/>
      <c r="D324" s="175"/>
      <c r="E324" s="158"/>
      <c r="F324" s="177"/>
      <c r="G324" s="72"/>
      <c r="H324" s="113"/>
      <c r="I324" s="74"/>
      <c r="J324" s="77"/>
      <c r="K324" s="74"/>
      <c r="L324" s="82"/>
      <c r="M324" s="77"/>
    </row>
    <row r="325" spans="1:13" s="53" customFormat="1" ht="17.850000000000001" customHeight="1">
      <c r="A325" s="79" t="s">
        <v>337</v>
      </c>
      <c r="B325" s="80"/>
      <c r="C325" s="158"/>
      <c r="D325" s="175">
        <v>0</v>
      </c>
      <c r="E325" s="158"/>
      <c r="F325" s="177"/>
      <c r="G325" s="72"/>
      <c r="H325" s="113"/>
      <c r="I325" s="74"/>
      <c r="J325" s="77"/>
      <c r="K325" s="74"/>
      <c r="L325" s="82"/>
      <c r="M325" s="77"/>
    </row>
    <row r="326" spans="1:13" s="53" customFormat="1" ht="17.850000000000001" customHeight="1">
      <c r="A326" s="79" t="s">
        <v>338</v>
      </c>
      <c r="B326" s="80"/>
      <c r="C326" s="158"/>
      <c r="D326" s="175"/>
      <c r="E326" s="158"/>
      <c r="F326" s="177"/>
      <c r="G326" s="72"/>
      <c r="H326" s="113"/>
      <c r="I326" s="74"/>
      <c r="J326" s="77"/>
      <c r="K326" s="74"/>
      <c r="L326" s="82"/>
      <c r="M326" s="77"/>
    </row>
    <row r="327" spans="1:13" s="94" customFormat="1" ht="17.850000000000001" customHeight="1">
      <c r="A327" s="93" t="s">
        <v>339</v>
      </c>
      <c r="B327" s="68">
        <v>2061000000</v>
      </c>
      <c r="C327" s="158"/>
      <c r="D327" s="159">
        <f>SUM(D328:D331)</f>
        <v>172499409274.08447</v>
      </c>
      <c r="E327" s="158"/>
      <c r="F327" s="160">
        <v>85527777733</v>
      </c>
      <c r="G327" s="72"/>
      <c r="H327" s="113">
        <v>104549999986</v>
      </c>
      <c r="I327" s="74"/>
      <c r="J327" s="75">
        <f>SUM(J328:J329)</f>
        <v>113079000000</v>
      </c>
      <c r="K327" s="74"/>
      <c r="L327" s="76">
        <f>SUM(L328:L329)</f>
        <v>181204551898</v>
      </c>
      <c r="M327" s="77"/>
    </row>
    <row r="328" spans="1:13" s="53" customFormat="1" ht="17.850000000000001" customHeight="1">
      <c r="A328" s="79" t="s">
        <v>340</v>
      </c>
      <c r="B328" s="80">
        <v>2061003000</v>
      </c>
      <c r="C328" s="158"/>
      <c r="D328" s="175" t="s">
        <v>341</v>
      </c>
      <c r="E328" s="158"/>
      <c r="F328" s="177" t="s">
        <v>26</v>
      </c>
      <c r="G328" s="72" t="s">
        <v>26</v>
      </c>
      <c r="H328" s="113"/>
      <c r="I328" s="74"/>
      <c r="J328" s="77"/>
      <c r="K328" s="74"/>
      <c r="L328" s="82"/>
      <c r="M328" s="77"/>
    </row>
    <row r="329" spans="1:13" s="53" customFormat="1" ht="17.850000000000001" customHeight="1">
      <c r="A329" s="79" t="s">
        <v>342</v>
      </c>
      <c r="B329" s="80">
        <v>2061006000</v>
      </c>
      <c r="C329" s="158"/>
      <c r="D329" s="175">
        <v>85500000000</v>
      </c>
      <c r="E329" s="158"/>
      <c r="F329" s="177">
        <v>85527777733</v>
      </c>
      <c r="G329" s="72" t="s">
        <v>26</v>
      </c>
      <c r="H329" s="113">
        <v>104549999986</v>
      </c>
      <c r="I329" s="91"/>
      <c r="J329" s="77">
        <v>113079000000</v>
      </c>
      <c r="K329" s="91"/>
      <c r="L329" s="82">
        <v>181204551898</v>
      </c>
      <c r="M329" s="92"/>
    </row>
    <row r="330" spans="1:13" s="53" customFormat="1" ht="17.850000000000001" customHeight="1">
      <c r="A330" s="86" t="s">
        <v>66</v>
      </c>
      <c r="B330" s="80"/>
      <c r="C330" s="158"/>
      <c r="D330" s="175" t="s">
        <v>343</v>
      </c>
      <c r="E330" s="158"/>
      <c r="F330" s="177" t="s">
        <v>26</v>
      </c>
      <c r="G330" s="72"/>
      <c r="H330" s="113"/>
      <c r="I330" s="74"/>
      <c r="J330" s="77"/>
      <c r="K330" s="74"/>
      <c r="L330" s="82"/>
      <c r="M330" s="77"/>
    </row>
    <row r="331" spans="1:13" s="53" customFormat="1" ht="17.850000000000001" customHeight="1">
      <c r="A331" s="79" t="s">
        <v>344</v>
      </c>
      <c r="B331" s="80" t="s">
        <v>345</v>
      </c>
      <c r="C331" s="158"/>
      <c r="D331" s="175">
        <v>86999409274.084457</v>
      </c>
      <c r="E331" s="158"/>
      <c r="F331" s="177"/>
      <c r="G331" s="72"/>
      <c r="H331" s="113"/>
      <c r="I331" s="74"/>
      <c r="J331" s="77"/>
      <c r="K331" s="74"/>
      <c r="L331" s="82"/>
      <c r="M331" s="77"/>
    </row>
    <row r="332" spans="1:13" s="53" customFormat="1" ht="17.850000000000001" customHeight="1">
      <c r="A332" s="224" t="s">
        <v>346</v>
      </c>
      <c r="B332" s="68">
        <v>2061500000</v>
      </c>
      <c r="C332" s="209"/>
      <c r="D332" s="225">
        <f>SUM(D333:D338)</f>
        <v>1195200182</v>
      </c>
      <c r="E332" s="209"/>
      <c r="F332" s="226">
        <v>1262718052</v>
      </c>
      <c r="G332" s="72"/>
      <c r="H332" s="113"/>
      <c r="I332" s="74"/>
      <c r="J332" s="77"/>
      <c r="K332" s="74"/>
      <c r="L332" s="76">
        <f>L335</f>
        <v>18012500</v>
      </c>
      <c r="M332" s="77"/>
    </row>
    <row r="333" spans="1:13" s="53" customFormat="1" ht="17.850000000000001" customHeight="1">
      <c r="A333" s="79" t="s">
        <v>347</v>
      </c>
      <c r="B333" s="80">
        <v>2061503000</v>
      </c>
      <c r="C333" s="227"/>
      <c r="D333" s="228">
        <v>1181307274</v>
      </c>
      <c r="E333" s="227"/>
      <c r="F333" s="229">
        <v>1248825144</v>
      </c>
      <c r="G333" s="72"/>
      <c r="H333" s="113"/>
      <c r="I333" s="74"/>
      <c r="J333" s="77"/>
      <c r="K333" s="74"/>
      <c r="L333" s="82"/>
      <c r="M333" s="77"/>
    </row>
    <row r="334" spans="1:13" s="53" customFormat="1" ht="17.850000000000001" customHeight="1">
      <c r="A334" s="79" t="s">
        <v>348</v>
      </c>
      <c r="B334" s="80">
        <v>2061506000</v>
      </c>
      <c r="C334" s="227"/>
      <c r="D334" s="228"/>
      <c r="E334" s="227"/>
      <c r="F334" s="229"/>
      <c r="G334" s="72"/>
      <c r="H334" s="113"/>
      <c r="I334" s="74"/>
      <c r="J334" s="77"/>
      <c r="K334" s="74"/>
      <c r="L334" s="82"/>
      <c r="M334" s="77"/>
    </row>
    <row r="335" spans="1:13" s="53" customFormat="1" ht="17.850000000000001" customHeight="1">
      <c r="A335" s="79" t="s">
        <v>349</v>
      </c>
      <c r="B335" s="80">
        <v>2061509000</v>
      </c>
      <c r="C335" s="227"/>
      <c r="D335" s="228"/>
      <c r="E335" s="227"/>
      <c r="F335" s="229"/>
      <c r="G335" s="72"/>
      <c r="H335" s="113"/>
      <c r="I335" s="74"/>
      <c r="J335" s="77"/>
      <c r="K335" s="74"/>
      <c r="L335" s="82">
        <v>18012500</v>
      </c>
      <c r="M335" s="77"/>
    </row>
    <row r="336" spans="1:13" s="53" customFormat="1" ht="17.850000000000001" customHeight="1" thickBot="1">
      <c r="A336" s="79" t="s">
        <v>350</v>
      </c>
      <c r="B336" s="101">
        <v>2061512000</v>
      </c>
      <c r="C336" s="227"/>
      <c r="D336" s="228"/>
      <c r="E336" s="227"/>
      <c r="F336" s="229"/>
      <c r="G336" s="72"/>
      <c r="H336" s="113"/>
      <c r="I336" s="74"/>
      <c r="J336" s="77" t="s">
        <v>351</v>
      </c>
      <c r="K336" s="74"/>
      <c r="L336" s="82" t="s">
        <v>352</v>
      </c>
      <c r="M336" s="77"/>
    </row>
    <row r="337" spans="1:13" s="53" customFormat="1" ht="17.850000000000001" customHeight="1">
      <c r="A337" s="79" t="s">
        <v>353</v>
      </c>
      <c r="B337" s="143">
        <v>2061515000</v>
      </c>
      <c r="C337" s="227"/>
      <c r="D337" s="228"/>
      <c r="E337" s="227"/>
      <c r="F337" s="229"/>
      <c r="G337" s="72"/>
      <c r="H337" s="113"/>
      <c r="I337" s="74"/>
      <c r="J337" s="77"/>
      <c r="K337" s="74"/>
      <c r="L337" s="82"/>
      <c r="M337" s="77"/>
    </row>
    <row r="338" spans="1:13" s="53" customFormat="1" ht="17.850000000000001" customHeight="1">
      <c r="A338" s="79" t="s">
        <v>354</v>
      </c>
      <c r="B338" s="138">
        <v>2061518000</v>
      </c>
      <c r="C338" s="227"/>
      <c r="D338" s="228">
        <v>13892908</v>
      </c>
      <c r="E338" s="227"/>
      <c r="F338" s="229">
        <v>13892908</v>
      </c>
      <c r="G338" s="72"/>
      <c r="H338" s="113"/>
      <c r="I338" s="74"/>
      <c r="J338" s="77"/>
      <c r="K338" s="74"/>
      <c r="L338" s="82"/>
      <c r="M338" s="77"/>
    </row>
    <row r="339" spans="1:13" s="94" customFormat="1" ht="17.850000000000001" customHeight="1">
      <c r="A339" s="93" t="s">
        <v>355</v>
      </c>
      <c r="B339" s="68">
        <v>2062000000</v>
      </c>
      <c r="C339" s="158"/>
      <c r="D339" s="159">
        <f>SUM(D340:D343)</f>
        <v>39859149024</v>
      </c>
      <c r="E339" s="158"/>
      <c r="F339" s="160">
        <v>33097130784</v>
      </c>
      <c r="G339" s="72"/>
      <c r="H339" s="113">
        <v>3951973605</v>
      </c>
      <c r="I339" s="74"/>
      <c r="J339" s="75">
        <f>J340</f>
        <v>4622661404</v>
      </c>
      <c r="K339" s="74"/>
      <c r="L339" s="76">
        <f>L340</f>
        <v>6266458164</v>
      </c>
      <c r="M339" s="77"/>
    </row>
    <row r="340" spans="1:13" s="53" customFormat="1" ht="17.850000000000001" customHeight="1">
      <c r="A340" s="79" t="s">
        <v>356</v>
      </c>
      <c r="B340" s="80">
        <v>2062003000</v>
      </c>
      <c r="C340" s="230">
        <v>124717286519</v>
      </c>
      <c r="D340" s="175">
        <f>SUM(C340:C343)</f>
        <v>39859149024</v>
      </c>
      <c r="E340" s="230">
        <v>118367366553</v>
      </c>
      <c r="F340" s="177">
        <v>33097130784</v>
      </c>
      <c r="G340" s="72">
        <v>56165379161</v>
      </c>
      <c r="H340" s="113">
        <v>3951973605</v>
      </c>
      <c r="I340" s="91">
        <v>50805868264</v>
      </c>
      <c r="J340" s="77">
        <f>SUM(I340:I342)</f>
        <v>4622661404</v>
      </c>
      <c r="K340" s="91">
        <v>47837046561</v>
      </c>
      <c r="L340" s="82">
        <f>SUM(K340:K342)</f>
        <v>6266458164</v>
      </c>
      <c r="M340" s="92">
        <v>47837046561</v>
      </c>
    </row>
    <row r="341" spans="1:13" s="53" customFormat="1" ht="17.850000000000001" customHeight="1">
      <c r="A341" s="86" t="s">
        <v>357</v>
      </c>
      <c r="B341" s="80" t="s">
        <v>358</v>
      </c>
      <c r="C341" s="231">
        <v>-84858137495</v>
      </c>
      <c r="D341" s="175"/>
      <c r="E341" s="231">
        <v>-85270235769</v>
      </c>
      <c r="F341" s="177"/>
      <c r="G341" s="72">
        <v>-52213405556</v>
      </c>
      <c r="H341" s="113"/>
      <c r="I341" s="91">
        <v>-46183206860</v>
      </c>
      <c r="J341" s="77"/>
      <c r="K341" s="91">
        <v>-41570588397</v>
      </c>
      <c r="L341" s="82"/>
      <c r="M341" s="92">
        <v>-41570588397</v>
      </c>
    </row>
    <row r="342" spans="1:13" s="111" customFormat="1" ht="17.850000000000001" customHeight="1" thickBot="1">
      <c r="A342" s="115" t="s">
        <v>359</v>
      </c>
      <c r="B342" s="101" t="s">
        <v>360</v>
      </c>
      <c r="C342" s="232"/>
      <c r="D342" s="221"/>
      <c r="E342" s="232"/>
      <c r="F342" s="222"/>
      <c r="G342" s="105"/>
      <c r="H342" s="116"/>
      <c r="I342" s="107"/>
      <c r="J342" s="108"/>
      <c r="K342" s="107"/>
      <c r="L342" s="109"/>
      <c r="M342" s="108"/>
    </row>
    <row r="343" spans="1:13" s="53" customFormat="1" ht="18" customHeight="1">
      <c r="A343" s="79" t="s">
        <v>361</v>
      </c>
      <c r="B343" s="80"/>
      <c r="C343" s="158"/>
      <c r="D343" s="175"/>
      <c r="E343" s="158"/>
      <c r="F343" s="177"/>
      <c r="G343" s="72"/>
      <c r="H343" s="113"/>
      <c r="I343" s="74"/>
      <c r="J343" s="77"/>
      <c r="K343" s="74"/>
      <c r="L343" s="82"/>
      <c r="M343" s="77"/>
    </row>
    <row r="344" spans="1:13" s="94" customFormat="1" ht="18" customHeight="1">
      <c r="A344" s="93" t="s">
        <v>362</v>
      </c>
      <c r="B344" s="233">
        <v>2062500000</v>
      </c>
      <c r="C344" s="209"/>
      <c r="D344" s="225">
        <f>D345</f>
        <v>27103731886</v>
      </c>
      <c r="E344" s="209"/>
      <c r="F344" s="226">
        <v>27737843683</v>
      </c>
      <c r="G344" s="72"/>
      <c r="H344" s="113">
        <v>22267877359</v>
      </c>
      <c r="I344" s="74"/>
      <c r="J344" s="75">
        <f>J345</f>
        <v>18495191252</v>
      </c>
      <c r="K344" s="74"/>
      <c r="L344" s="76"/>
      <c r="M344" s="77"/>
    </row>
    <row r="345" spans="1:13" s="53" customFormat="1" ht="18" customHeight="1">
      <c r="A345" s="79" t="s">
        <v>363</v>
      </c>
      <c r="B345" s="80">
        <v>2062503000</v>
      </c>
      <c r="C345" s="231"/>
      <c r="D345" s="228">
        <v>27103731886</v>
      </c>
      <c r="E345" s="231"/>
      <c r="F345" s="229">
        <v>27737843683</v>
      </c>
      <c r="G345" s="72"/>
      <c r="H345" s="113">
        <v>22267877359</v>
      </c>
      <c r="I345" s="234"/>
      <c r="J345" s="77">
        <v>18495191252</v>
      </c>
      <c r="K345" s="234"/>
      <c r="L345" s="82"/>
      <c r="M345" s="235"/>
    </row>
    <row r="346" spans="1:13" s="94" customFormat="1" ht="18" customHeight="1">
      <c r="A346" s="93" t="s">
        <v>364</v>
      </c>
      <c r="B346" s="233">
        <v>2063000000</v>
      </c>
      <c r="C346" s="227"/>
      <c r="D346" s="236">
        <f>SUM(D347:D350)</f>
        <v>5914387957</v>
      </c>
      <c r="E346" s="227"/>
      <c r="F346" s="226">
        <v>5854317689</v>
      </c>
      <c r="G346" s="72"/>
      <c r="H346" s="113">
        <v>3319457045</v>
      </c>
      <c r="I346" s="74"/>
      <c r="J346" s="77">
        <f>SUM(J347:J350)</f>
        <v>3519498173</v>
      </c>
      <c r="K346" s="74"/>
      <c r="L346" s="82">
        <f>SUM(L347:L350)</f>
        <v>3440420235</v>
      </c>
      <c r="M346" s="77"/>
    </row>
    <row r="347" spans="1:13" s="53" customFormat="1" ht="18" customHeight="1">
      <c r="A347" s="79" t="s">
        <v>365</v>
      </c>
      <c r="B347" s="80">
        <v>2063003000</v>
      </c>
      <c r="C347" s="231"/>
      <c r="D347" s="228"/>
      <c r="E347" s="231"/>
      <c r="F347" s="229"/>
      <c r="G347" s="72"/>
      <c r="H347" s="113"/>
      <c r="I347" s="74"/>
      <c r="J347" s="77"/>
      <c r="K347" s="74"/>
      <c r="L347" s="82"/>
      <c r="M347" s="77"/>
    </row>
    <row r="348" spans="1:13" s="53" customFormat="1" ht="18" customHeight="1">
      <c r="A348" s="79" t="s">
        <v>366</v>
      </c>
      <c r="B348" s="138">
        <v>2063006000</v>
      </c>
      <c r="C348" s="231"/>
      <c r="D348" s="228">
        <v>3931495904</v>
      </c>
      <c r="E348" s="231"/>
      <c r="F348" s="229">
        <v>3967705668</v>
      </c>
      <c r="G348" s="72"/>
      <c r="H348" s="113">
        <v>1989504420</v>
      </c>
      <c r="I348" s="234"/>
      <c r="J348" s="77">
        <v>1989504420</v>
      </c>
      <c r="K348" s="234"/>
      <c r="L348" s="82">
        <v>1989504420</v>
      </c>
      <c r="M348" s="235"/>
    </row>
    <row r="349" spans="1:13" ht="18" customHeight="1">
      <c r="A349" s="79" t="s">
        <v>367</v>
      </c>
      <c r="B349" s="80">
        <v>2063009000</v>
      </c>
      <c r="C349" s="231"/>
      <c r="D349" s="228">
        <v>1950781597</v>
      </c>
      <c r="E349" s="231"/>
      <c r="F349" s="229">
        <v>1854501565</v>
      </c>
      <c r="G349" s="72"/>
      <c r="H349" s="113">
        <v>1329952625</v>
      </c>
      <c r="I349" s="237"/>
      <c r="J349" s="77">
        <v>1529993753</v>
      </c>
      <c r="K349" s="237"/>
      <c r="L349" s="82">
        <v>1450915815</v>
      </c>
      <c r="M349" s="238"/>
    </row>
    <row r="350" spans="1:13" ht="18" customHeight="1">
      <c r="A350" s="79" t="s">
        <v>368</v>
      </c>
      <c r="B350" s="239">
        <v>2063012000</v>
      </c>
      <c r="C350" s="231"/>
      <c r="D350" s="228">
        <v>32110456</v>
      </c>
      <c r="E350" s="231"/>
      <c r="F350" s="229">
        <v>32110456</v>
      </c>
      <c r="G350" s="72"/>
      <c r="H350" s="113" t="s">
        <v>26</v>
      </c>
      <c r="I350" s="74"/>
      <c r="J350" s="77"/>
      <c r="K350" s="74"/>
      <c r="L350" s="82" t="s">
        <v>369</v>
      </c>
      <c r="M350" s="77"/>
    </row>
    <row r="351" spans="1:13" s="66" customFormat="1" ht="18" customHeight="1">
      <c r="A351" s="240" t="s">
        <v>370</v>
      </c>
      <c r="B351" s="241">
        <v>2000000000</v>
      </c>
      <c r="C351" s="242"/>
      <c r="D351" s="242">
        <f>SUM(D314,D272)</f>
        <v>491602362246.08447</v>
      </c>
      <c r="E351" s="147"/>
      <c r="F351" s="243">
        <v>371116221921</v>
      </c>
      <c r="G351" s="60"/>
      <c r="H351" s="244">
        <v>383853688981</v>
      </c>
      <c r="I351" s="62"/>
      <c r="J351" s="63">
        <f>J272+J314</f>
        <v>419605982239</v>
      </c>
      <c r="K351" s="62"/>
      <c r="L351" s="64">
        <f>L272+L314</f>
        <v>514464236061</v>
      </c>
      <c r="M351" s="156"/>
    </row>
    <row r="352" spans="1:13" s="66" customFormat="1" ht="18" customHeight="1">
      <c r="A352" s="245" t="s">
        <v>371</v>
      </c>
      <c r="B352" s="200"/>
      <c r="C352" s="246"/>
      <c r="D352" s="246"/>
      <c r="E352" s="202"/>
      <c r="F352" s="247"/>
      <c r="G352" s="204"/>
      <c r="H352" s="205"/>
      <c r="I352" s="206"/>
      <c r="J352" s="207"/>
      <c r="K352" s="206"/>
      <c r="L352" s="208"/>
      <c r="M352" s="77"/>
    </row>
    <row r="353" spans="1:13" s="66" customFormat="1" ht="18" customHeight="1">
      <c r="A353" s="54" t="s">
        <v>372</v>
      </c>
      <c r="B353" s="200">
        <v>3030000000</v>
      </c>
      <c r="C353" s="57"/>
      <c r="D353" s="57">
        <f>SUM(D354)</f>
        <v>32390955000</v>
      </c>
      <c r="E353" s="57"/>
      <c r="F353" s="59">
        <v>32390955000</v>
      </c>
      <c r="G353" s="58"/>
      <c r="H353" s="248">
        <v>32390955000</v>
      </c>
      <c r="I353" s="62"/>
      <c r="J353" s="63">
        <f>J354+J358+J360</f>
        <v>32390955000</v>
      </c>
      <c r="K353" s="62"/>
      <c r="L353" s="64">
        <f>L354+L358+L360</f>
        <v>47272315207</v>
      </c>
      <c r="M353" s="65"/>
    </row>
    <row r="354" spans="1:13" s="66" customFormat="1" ht="18" customHeight="1">
      <c r="A354" s="93" t="s">
        <v>373</v>
      </c>
      <c r="B354" s="68">
        <v>3030500000</v>
      </c>
      <c r="C354" s="158"/>
      <c r="D354" s="249">
        <f>SUM(D355:D356)</f>
        <v>32390955000</v>
      </c>
      <c r="E354" s="158"/>
      <c r="F354" s="219">
        <v>32390955000</v>
      </c>
      <c r="G354" s="153"/>
      <c r="H354" s="154">
        <v>32390955000</v>
      </c>
      <c r="I354" s="155"/>
      <c r="J354" s="156">
        <f>SUM(I355:I356)</f>
        <v>32390955000</v>
      </c>
      <c r="K354" s="155"/>
      <c r="L354" s="157">
        <f>SUM(K355:K356)</f>
        <v>32390955000</v>
      </c>
      <c r="M354" s="132"/>
    </row>
    <row r="355" spans="1:13" ht="18" customHeight="1">
      <c r="A355" s="79" t="s">
        <v>374</v>
      </c>
      <c r="B355" s="80">
        <v>3030503000</v>
      </c>
      <c r="C355" s="231" t="s">
        <v>375</v>
      </c>
      <c r="D355" s="231">
        <v>17878820000</v>
      </c>
      <c r="E355" s="231" t="s">
        <v>26</v>
      </c>
      <c r="F355" s="250">
        <v>17878820000</v>
      </c>
      <c r="G355" s="72">
        <v>17878820000</v>
      </c>
      <c r="H355" s="113"/>
      <c r="I355" s="74">
        <v>17878820000</v>
      </c>
      <c r="J355" s="74" t="s">
        <v>34</v>
      </c>
      <c r="K355" s="74">
        <v>17878820000</v>
      </c>
      <c r="L355" s="82"/>
      <c r="M355" s="77">
        <v>17878820000</v>
      </c>
    </row>
    <row r="356" spans="1:13" s="53" customFormat="1" ht="18" customHeight="1">
      <c r="A356" s="79" t="s">
        <v>376</v>
      </c>
      <c r="B356" s="80">
        <v>3030506000</v>
      </c>
      <c r="C356" s="231" t="s">
        <v>51</v>
      </c>
      <c r="D356" s="231">
        <v>14512135000</v>
      </c>
      <c r="E356" s="231" t="s">
        <v>26</v>
      </c>
      <c r="F356" s="250">
        <v>14512135000</v>
      </c>
      <c r="G356" s="72">
        <v>14512135000</v>
      </c>
      <c r="H356" s="113"/>
      <c r="I356" s="74">
        <v>14512135000</v>
      </c>
      <c r="J356" s="74" t="s">
        <v>34</v>
      </c>
      <c r="K356" s="74">
        <v>14512135000</v>
      </c>
      <c r="L356" s="82"/>
      <c r="M356" s="77">
        <v>14512135000</v>
      </c>
    </row>
    <row r="357" spans="1:13" ht="13.5">
      <c r="A357" s="79" t="s">
        <v>377</v>
      </c>
      <c r="B357" s="80"/>
      <c r="C357" s="158"/>
      <c r="D357" s="175"/>
      <c r="E357" s="158"/>
      <c r="F357" s="177"/>
      <c r="G357" s="72"/>
      <c r="H357" s="113"/>
      <c r="I357" s="74"/>
      <c r="J357" s="77"/>
      <c r="K357" s="74"/>
      <c r="L357" s="82"/>
      <c r="M357" s="77"/>
    </row>
    <row r="358" spans="1:13" s="66" customFormat="1" ht="13.5">
      <c r="A358" s="93" t="s">
        <v>378</v>
      </c>
      <c r="B358" s="68">
        <v>3031000000</v>
      </c>
      <c r="C358" s="158"/>
      <c r="D358" s="159"/>
      <c r="E358" s="158"/>
      <c r="F358" s="160"/>
      <c r="G358" s="72"/>
      <c r="H358" s="113"/>
      <c r="I358" s="74"/>
      <c r="J358" s="75"/>
      <c r="K358" s="74" t="s">
        <v>51</v>
      </c>
      <c r="L358" s="76">
        <f>K359</f>
        <v>14881360207</v>
      </c>
      <c r="M358" s="77" t="s">
        <v>379</v>
      </c>
    </row>
    <row r="359" spans="1:13" ht="13.5">
      <c r="A359" s="79" t="s">
        <v>380</v>
      </c>
      <c r="B359" s="80">
        <v>3031003000</v>
      </c>
      <c r="C359" s="251"/>
      <c r="D359" s="175"/>
      <c r="E359" s="251"/>
      <c r="F359" s="177"/>
      <c r="G359" s="72"/>
      <c r="H359" s="113"/>
      <c r="I359" s="74"/>
      <c r="J359" s="77"/>
      <c r="K359" s="74">
        <v>14881360207</v>
      </c>
      <c r="L359" s="82"/>
      <c r="M359" s="77">
        <v>14881360207</v>
      </c>
    </row>
    <row r="360" spans="1:13" s="94" customFormat="1" ht="13.5">
      <c r="A360" s="93" t="s">
        <v>381</v>
      </c>
      <c r="B360" s="68">
        <v>3031500000</v>
      </c>
      <c r="C360" s="158"/>
      <c r="D360" s="159"/>
      <c r="E360" s="158"/>
      <c r="F360" s="160"/>
      <c r="G360" s="72"/>
      <c r="H360" s="113"/>
      <c r="I360" s="74"/>
      <c r="J360" s="77"/>
      <c r="K360" s="74"/>
      <c r="L360" s="82"/>
      <c r="M360" s="77"/>
    </row>
    <row r="361" spans="1:13" ht="13.5">
      <c r="A361" s="252" t="s">
        <v>382</v>
      </c>
      <c r="B361" s="253">
        <v>3031503000</v>
      </c>
      <c r="C361" s="254"/>
      <c r="D361" s="159"/>
      <c r="E361" s="254"/>
      <c r="F361" s="160"/>
      <c r="G361" s="72"/>
      <c r="H361" s="113"/>
      <c r="I361" s="74"/>
      <c r="J361" s="77"/>
      <c r="K361" s="74"/>
      <c r="L361" s="82"/>
      <c r="M361" s="77"/>
    </row>
    <row r="362" spans="1:13" s="66" customFormat="1" ht="13.5">
      <c r="A362" s="67" t="s">
        <v>383</v>
      </c>
      <c r="B362" s="185"/>
      <c r="C362" s="217"/>
      <c r="D362" s="255"/>
      <c r="E362" s="217"/>
      <c r="F362" s="211"/>
      <c r="G362" s="72"/>
      <c r="H362" s="113"/>
      <c r="I362" s="74"/>
      <c r="J362" s="77"/>
      <c r="K362" s="74"/>
      <c r="L362" s="82"/>
      <c r="M362" s="77"/>
    </row>
    <row r="363" spans="1:13" s="66" customFormat="1" ht="13.5">
      <c r="A363" s="54" t="s">
        <v>384</v>
      </c>
      <c r="B363" s="256">
        <v>3060000000</v>
      </c>
      <c r="C363" s="57"/>
      <c r="D363" s="57">
        <f>D364+D366+D367+D372</f>
        <v>550474909044.91553</v>
      </c>
      <c r="E363" s="57"/>
      <c r="F363" s="59">
        <v>547799786512</v>
      </c>
      <c r="G363" s="58"/>
      <c r="H363" s="248">
        <v>530765478111</v>
      </c>
      <c r="I363" s="62"/>
      <c r="J363" s="63">
        <f>J364+J366+J367+J372</f>
        <v>518376462851</v>
      </c>
      <c r="K363" s="62"/>
      <c r="L363" s="64">
        <f>L364+L366+L367+L372</f>
        <v>428983870968</v>
      </c>
      <c r="M363" s="65"/>
    </row>
    <row r="364" spans="1:13" s="66" customFormat="1" ht="13.5">
      <c r="A364" s="93" t="s">
        <v>385</v>
      </c>
      <c r="B364" s="68">
        <v>3060503000</v>
      </c>
      <c r="C364" s="158"/>
      <c r="D364" s="159">
        <f>D365</f>
        <v>16195477500</v>
      </c>
      <c r="E364" s="158"/>
      <c r="F364" s="160">
        <v>16195477500</v>
      </c>
      <c r="G364" s="153"/>
      <c r="H364" s="154">
        <v>16195477500</v>
      </c>
      <c r="I364" s="155"/>
      <c r="J364" s="156">
        <f>J365</f>
        <v>16195477500</v>
      </c>
      <c r="K364" s="155"/>
      <c r="L364" s="157">
        <f>L365</f>
        <v>41482061660</v>
      </c>
      <c r="M364" s="132"/>
    </row>
    <row r="365" spans="1:13" ht="13.5">
      <c r="A365" s="79" t="s">
        <v>386</v>
      </c>
      <c r="B365" s="80">
        <v>3060503000</v>
      </c>
      <c r="C365" s="231" t="s">
        <v>34</v>
      </c>
      <c r="D365" s="175">
        <v>16195477500</v>
      </c>
      <c r="E365" s="231" t="s">
        <v>26</v>
      </c>
      <c r="F365" s="177">
        <v>16195477500</v>
      </c>
      <c r="G365" s="72" t="s">
        <v>26</v>
      </c>
      <c r="H365" s="113">
        <v>16195477500</v>
      </c>
      <c r="I365" s="74"/>
      <c r="J365" s="77">
        <v>16195477500</v>
      </c>
      <c r="K365" s="74"/>
      <c r="L365" s="82">
        <v>41482061660</v>
      </c>
      <c r="M365" s="77"/>
    </row>
    <row r="366" spans="1:13" s="66" customFormat="1" ht="13.5">
      <c r="A366" s="93" t="s">
        <v>387</v>
      </c>
      <c r="B366" s="68">
        <v>3060506000</v>
      </c>
      <c r="C366" s="231"/>
      <c r="D366" s="225"/>
      <c r="E366" s="231"/>
      <c r="F366" s="226"/>
      <c r="G366" s="72" t="s">
        <v>26</v>
      </c>
      <c r="H366" s="113"/>
      <c r="I366" s="74"/>
      <c r="J366" s="75"/>
      <c r="K366" s="74"/>
      <c r="L366" s="76"/>
      <c r="M366" s="77"/>
    </row>
    <row r="367" spans="1:13" s="66" customFormat="1" ht="13.5">
      <c r="A367" s="93" t="s">
        <v>388</v>
      </c>
      <c r="B367" s="68">
        <v>3060509000</v>
      </c>
      <c r="C367" s="158"/>
      <c r="D367" s="159">
        <f>SUM(D368:D371)</f>
        <v>776902346046</v>
      </c>
      <c r="E367" s="158"/>
      <c r="F367" s="160">
        <v>751718932098</v>
      </c>
      <c r="G367" s="72"/>
      <c r="H367" s="113">
        <v>552672606711</v>
      </c>
      <c r="I367" s="74"/>
      <c r="J367" s="156">
        <f>SUM(J368:J371)</f>
        <v>482307328540</v>
      </c>
      <c r="K367" s="74"/>
      <c r="L367" s="157">
        <f>SUM(L368:L371)</f>
        <v>787265085932</v>
      </c>
      <c r="M367" s="77"/>
    </row>
    <row r="368" spans="1:13" ht="13.5">
      <c r="A368" s="79" t="s">
        <v>389</v>
      </c>
      <c r="B368" s="80">
        <v>3060509040</v>
      </c>
      <c r="C368" s="231" t="s">
        <v>51</v>
      </c>
      <c r="D368" s="175">
        <v>184880086489</v>
      </c>
      <c r="E368" s="231" t="s">
        <v>26</v>
      </c>
      <c r="F368" s="177">
        <v>184880086489</v>
      </c>
      <c r="G368" s="72" t="s">
        <v>26</v>
      </c>
      <c r="H368" s="113">
        <v>184880086489</v>
      </c>
      <c r="I368" s="91"/>
      <c r="J368" s="77">
        <v>184880086489</v>
      </c>
      <c r="K368" s="91"/>
      <c r="L368" s="82">
        <v>184880086489</v>
      </c>
      <c r="M368" s="92"/>
    </row>
    <row r="369" spans="1:13" s="111" customFormat="1" ht="14.25" thickBot="1">
      <c r="A369" s="100" t="s">
        <v>390</v>
      </c>
      <c r="B369" s="101">
        <v>3060509080</v>
      </c>
      <c r="C369" s="232" t="s">
        <v>391</v>
      </c>
      <c r="D369" s="221">
        <v>53748028385</v>
      </c>
      <c r="E369" s="232" t="s">
        <v>26</v>
      </c>
      <c r="F369" s="222">
        <v>53748028385</v>
      </c>
      <c r="G369" s="105" t="s">
        <v>26</v>
      </c>
      <c r="H369" s="116">
        <v>53748028385</v>
      </c>
      <c r="I369" s="140"/>
      <c r="J369" s="108">
        <v>53748028385</v>
      </c>
      <c r="K369" s="140"/>
      <c r="L369" s="109">
        <v>58617070035</v>
      </c>
      <c r="M369" s="141"/>
    </row>
    <row r="370" spans="1:13" ht="13.5">
      <c r="A370" s="79" t="s">
        <v>392</v>
      </c>
      <c r="B370" s="80">
        <v>3060509120</v>
      </c>
      <c r="C370" s="231" t="s">
        <v>391</v>
      </c>
      <c r="D370" s="175">
        <v>250000000</v>
      </c>
      <c r="E370" s="231" t="s">
        <v>26</v>
      </c>
      <c r="F370" s="177">
        <v>250000000</v>
      </c>
      <c r="G370" s="72" t="s">
        <v>26</v>
      </c>
      <c r="H370" s="113">
        <v>250000000</v>
      </c>
      <c r="I370" s="91"/>
      <c r="J370" s="77">
        <v>250000000</v>
      </c>
      <c r="K370" s="91"/>
      <c r="L370" s="82">
        <v>250000000</v>
      </c>
      <c r="M370" s="92"/>
    </row>
    <row r="371" spans="1:13" ht="13.5">
      <c r="A371" s="79" t="s">
        <v>393</v>
      </c>
      <c r="B371" s="80">
        <v>3060509160</v>
      </c>
      <c r="C371" s="231" t="s">
        <v>394</v>
      </c>
      <c r="D371" s="175">
        <v>538024231172</v>
      </c>
      <c r="E371" s="231" t="s">
        <v>26</v>
      </c>
      <c r="F371" s="177">
        <v>512840817224</v>
      </c>
      <c r="G371" s="72" t="s">
        <v>26</v>
      </c>
      <c r="H371" s="113">
        <v>313794491837</v>
      </c>
      <c r="I371" s="91"/>
      <c r="J371" s="77">
        <v>243429213666</v>
      </c>
      <c r="K371" s="91"/>
      <c r="L371" s="82">
        <v>543517929408</v>
      </c>
      <c r="M371" s="92"/>
    </row>
    <row r="372" spans="1:13" s="66" customFormat="1" ht="13.5">
      <c r="A372" s="93" t="s">
        <v>395</v>
      </c>
      <c r="B372" s="257">
        <v>3060512000</v>
      </c>
      <c r="C372" s="158"/>
      <c r="D372" s="159">
        <f>SUM(D373:D375)</f>
        <v>-242622914501.08447</v>
      </c>
      <c r="E372" s="158"/>
      <c r="F372" s="160">
        <v>-220114623086</v>
      </c>
      <c r="G372" s="72"/>
      <c r="H372" s="113">
        <v>-38102606100</v>
      </c>
      <c r="I372" s="74"/>
      <c r="J372" s="75">
        <f>SUM(J373:J375)</f>
        <v>19873656811</v>
      </c>
      <c r="K372" s="74"/>
      <c r="L372" s="76">
        <f>SUM(L373:L375)</f>
        <v>-399763276624</v>
      </c>
      <c r="M372" s="77"/>
    </row>
    <row r="373" spans="1:13" ht="13.5">
      <c r="A373" s="79" t="s">
        <v>396</v>
      </c>
      <c r="B373" s="80">
        <v>3060512040</v>
      </c>
      <c r="C373" s="251" t="s">
        <v>343</v>
      </c>
      <c r="D373" s="175">
        <v>-221222363910</v>
      </c>
      <c r="E373" s="251" t="s">
        <v>26</v>
      </c>
      <c r="F373" s="177">
        <v>-201385726413</v>
      </c>
      <c r="G373" s="72" t="s">
        <v>26</v>
      </c>
      <c r="H373" s="113">
        <v>-62370096395</v>
      </c>
      <c r="I373" s="91"/>
      <c r="J373" s="77">
        <v>-65549362692</v>
      </c>
      <c r="K373" s="91"/>
      <c r="L373" s="82">
        <v>-428673649581</v>
      </c>
      <c r="M373" s="92"/>
    </row>
    <row r="374" spans="1:13" ht="13.5">
      <c r="A374" s="79" t="s">
        <v>397</v>
      </c>
      <c r="B374" s="258">
        <v>3060512080</v>
      </c>
      <c r="C374" s="251" t="s">
        <v>34</v>
      </c>
      <c r="D374" s="175">
        <v>4828560062.915535</v>
      </c>
      <c r="E374" s="251" t="s">
        <v>26</v>
      </c>
      <c r="F374" s="177">
        <v>8269425225</v>
      </c>
      <c r="G374" s="72" t="s">
        <v>26</v>
      </c>
      <c r="H374" s="113">
        <v>30755582266</v>
      </c>
      <c r="I374" s="91"/>
      <c r="J374" s="77">
        <v>87748206651</v>
      </c>
      <c r="K374" s="91"/>
      <c r="L374" s="82">
        <v>32786858196</v>
      </c>
      <c r="M374" s="92"/>
    </row>
    <row r="375" spans="1:13" ht="13.5">
      <c r="A375" s="79" t="s">
        <v>398</v>
      </c>
      <c r="B375" s="258">
        <v>3060512120</v>
      </c>
      <c r="C375" s="251" t="s">
        <v>34</v>
      </c>
      <c r="D375" s="175">
        <v>-26229110654</v>
      </c>
      <c r="E375" s="251" t="s">
        <v>26</v>
      </c>
      <c r="F375" s="177">
        <v>-26998321898</v>
      </c>
      <c r="G375" s="72" t="s">
        <v>26</v>
      </c>
      <c r="H375" s="113">
        <v>-6488091971</v>
      </c>
      <c r="I375" s="91"/>
      <c r="J375" s="77">
        <v>-2325187148</v>
      </c>
      <c r="K375" s="91"/>
      <c r="L375" s="82">
        <v>-3876485239</v>
      </c>
      <c r="M375" s="92"/>
    </row>
    <row r="376" spans="1:13" s="259" customFormat="1" ht="13.5">
      <c r="A376" s="54" t="s">
        <v>399</v>
      </c>
      <c r="B376" s="241">
        <v>3090000000</v>
      </c>
      <c r="C376" s="242"/>
      <c r="D376" s="242"/>
      <c r="E376" s="147"/>
      <c r="F376" s="59"/>
      <c r="G376" s="58"/>
      <c r="H376" s="248"/>
      <c r="I376" s="62"/>
      <c r="J376" s="63"/>
      <c r="K376" s="62"/>
      <c r="L376" s="64"/>
      <c r="M376" s="65"/>
    </row>
    <row r="377" spans="1:13" s="94" customFormat="1" ht="13.5">
      <c r="A377" s="260" t="s">
        <v>400</v>
      </c>
      <c r="B377" s="261">
        <v>3120000000</v>
      </c>
      <c r="C377" s="262"/>
      <c r="D377" s="57">
        <f>D378+D380+D385+D387</f>
        <v>201945121294</v>
      </c>
      <c r="E377" s="262"/>
      <c r="F377" s="59">
        <v>201945121294</v>
      </c>
      <c r="G377" s="263"/>
      <c r="H377" s="264">
        <v>197652271064</v>
      </c>
      <c r="I377" s="265"/>
      <c r="J377" s="266">
        <f>J378+J380+J385+J387</f>
        <v>197383433780</v>
      </c>
      <c r="K377" s="265"/>
      <c r="L377" s="267">
        <f>L378+L380+L385+L387</f>
        <v>182500895989</v>
      </c>
      <c r="M377" s="268"/>
    </row>
    <row r="378" spans="1:13" s="66" customFormat="1" ht="13.5">
      <c r="A378" s="93" t="s">
        <v>401</v>
      </c>
      <c r="B378" s="269">
        <v>3120500000</v>
      </c>
      <c r="C378" s="217"/>
      <c r="D378" s="218">
        <f>D379</f>
        <v>197453502284</v>
      </c>
      <c r="E378" s="217"/>
      <c r="F378" s="219">
        <v>197453502284</v>
      </c>
      <c r="G378" s="153"/>
      <c r="H378" s="154">
        <v>197453502284</v>
      </c>
      <c r="I378" s="155"/>
      <c r="J378" s="156">
        <f>J379</f>
        <v>197453502284</v>
      </c>
      <c r="K378" s="155"/>
      <c r="L378" s="157">
        <f>L379</f>
        <v>182572142077</v>
      </c>
      <c r="M378" s="132"/>
    </row>
    <row r="379" spans="1:13" ht="13.5">
      <c r="A379" s="79" t="s">
        <v>402</v>
      </c>
      <c r="B379" s="270">
        <v>3120503000</v>
      </c>
      <c r="C379" s="251" t="s">
        <v>403</v>
      </c>
      <c r="D379" s="175">
        <v>197453502284</v>
      </c>
      <c r="E379" s="251" t="s">
        <v>26</v>
      </c>
      <c r="F379" s="211">
        <v>197453502284</v>
      </c>
      <c r="G379" s="72" t="s">
        <v>26</v>
      </c>
      <c r="H379" s="113">
        <v>197453502284</v>
      </c>
      <c r="I379" s="91"/>
      <c r="J379" s="77">
        <v>197453502284</v>
      </c>
      <c r="K379" s="91"/>
      <c r="L379" s="82">
        <v>182572142077</v>
      </c>
      <c r="M379" s="92"/>
    </row>
    <row r="380" spans="1:13" s="94" customFormat="1" ht="13.5">
      <c r="A380" s="93" t="s">
        <v>404</v>
      </c>
      <c r="B380" s="185">
        <v>3121000000</v>
      </c>
      <c r="C380" s="213"/>
      <c r="D380" s="271">
        <f>SUM(D381:D384)</f>
        <v>4491619010</v>
      </c>
      <c r="E380" s="213"/>
      <c r="F380" s="272">
        <v>4491619010</v>
      </c>
      <c r="G380" s="273"/>
      <c r="H380" s="274">
        <v>198768780</v>
      </c>
      <c r="I380" s="275"/>
      <c r="J380" s="276">
        <f>SUM(J381:J384)</f>
        <v>-70068504</v>
      </c>
      <c r="K380" s="275"/>
      <c r="L380" s="77">
        <f>SUM(L381:L384)</f>
        <v>-71246088</v>
      </c>
      <c r="M380" s="277"/>
    </row>
    <row r="381" spans="1:13" ht="13.5">
      <c r="A381" s="79" t="s">
        <v>405</v>
      </c>
      <c r="B381" s="143">
        <v>3121003000</v>
      </c>
      <c r="C381" s="251"/>
      <c r="D381" s="278">
        <v>0</v>
      </c>
      <c r="E381" s="251"/>
      <c r="F381" s="279">
        <v>0</v>
      </c>
      <c r="G381" s="171" t="s">
        <v>26</v>
      </c>
      <c r="H381" s="172">
        <v>345016872</v>
      </c>
      <c r="I381" s="275"/>
      <c r="J381" s="276"/>
      <c r="K381" s="275"/>
      <c r="L381" s="280" t="s">
        <v>406</v>
      </c>
      <c r="M381" s="277"/>
    </row>
    <row r="382" spans="1:13" s="53" customFormat="1" ht="13.5">
      <c r="A382" s="79" t="s">
        <v>407</v>
      </c>
      <c r="B382" s="281">
        <v>3121006000</v>
      </c>
      <c r="C382" s="251"/>
      <c r="D382" s="175">
        <v>0</v>
      </c>
      <c r="E382" s="251"/>
      <c r="F382" s="177">
        <v>0</v>
      </c>
      <c r="G382" s="273"/>
      <c r="H382" s="274">
        <v>-146248092</v>
      </c>
      <c r="I382" s="91"/>
      <c r="J382" s="77">
        <v>-70068504</v>
      </c>
      <c r="K382" s="134">
        <v>-71246088</v>
      </c>
      <c r="L382" s="282">
        <f>K382</f>
        <v>-71246088</v>
      </c>
      <c r="M382" s="92">
        <v>-71246088</v>
      </c>
    </row>
    <row r="383" spans="1:13" ht="13.5">
      <c r="A383" s="79" t="s">
        <v>408</v>
      </c>
      <c r="B383" s="270">
        <v>3121015000</v>
      </c>
      <c r="C383" s="251"/>
      <c r="D383" s="175">
        <v>4491619010</v>
      </c>
      <c r="E383" s="251"/>
      <c r="F383" s="279">
        <v>4491619010</v>
      </c>
      <c r="G383" s="171"/>
      <c r="H383" s="172"/>
      <c r="I383" s="275"/>
      <c r="J383" s="276"/>
      <c r="K383" s="275"/>
      <c r="L383" s="280"/>
      <c r="M383" s="277"/>
    </row>
    <row r="384" spans="1:13" ht="13.5">
      <c r="A384" s="79" t="s">
        <v>409</v>
      </c>
      <c r="B384" s="270">
        <v>3121018000</v>
      </c>
      <c r="C384" s="251"/>
      <c r="D384" s="175"/>
      <c r="E384" s="251"/>
      <c r="F384" s="279"/>
      <c r="G384" s="171"/>
      <c r="H384" s="172"/>
      <c r="I384" s="275"/>
      <c r="J384" s="276"/>
      <c r="K384" s="275"/>
      <c r="L384" s="280"/>
      <c r="M384" s="277"/>
    </row>
    <row r="385" spans="1:13" s="66" customFormat="1" ht="13.5">
      <c r="A385" s="283" t="s">
        <v>410</v>
      </c>
      <c r="B385" s="269">
        <v>3121500000</v>
      </c>
      <c r="C385" s="284"/>
      <c r="D385" s="159"/>
      <c r="E385" s="284"/>
      <c r="F385" s="160"/>
      <c r="G385" s="273"/>
      <c r="H385" s="274"/>
      <c r="I385" s="273"/>
      <c r="J385" s="122"/>
      <c r="K385" s="273"/>
      <c r="L385" s="285"/>
      <c r="M385" s="90"/>
    </row>
    <row r="386" spans="1:13" ht="13.5">
      <c r="A386" s="286" t="s">
        <v>411</v>
      </c>
      <c r="B386" s="270">
        <v>3121503000</v>
      </c>
      <c r="C386" s="287"/>
      <c r="D386" s="255"/>
      <c r="E386" s="287"/>
      <c r="F386" s="211"/>
      <c r="G386" s="273" t="s">
        <v>26</v>
      </c>
      <c r="H386" s="274"/>
      <c r="I386" s="273"/>
      <c r="J386" s="124"/>
      <c r="K386" s="273"/>
      <c r="L386" s="274"/>
      <c r="M386" s="90"/>
    </row>
    <row r="387" spans="1:13" s="66" customFormat="1" ht="13.5">
      <c r="A387" s="93" t="s">
        <v>412</v>
      </c>
      <c r="B387" s="269">
        <v>3122000000</v>
      </c>
      <c r="C387" s="213"/>
      <c r="D387" s="159"/>
      <c r="E387" s="213"/>
      <c r="F387" s="160"/>
      <c r="G387" s="273"/>
      <c r="H387" s="274"/>
      <c r="I387" s="273"/>
      <c r="J387" s="122"/>
      <c r="K387" s="273"/>
      <c r="L387" s="285"/>
      <c r="M387" s="90"/>
    </row>
    <row r="388" spans="1:13" ht="13.5">
      <c r="A388" s="79" t="s">
        <v>413</v>
      </c>
      <c r="B388" s="270">
        <v>3122003000</v>
      </c>
      <c r="C388" s="251"/>
      <c r="D388" s="175"/>
      <c r="E388" s="251"/>
      <c r="F388" s="177"/>
      <c r="G388" s="273"/>
      <c r="H388" s="274"/>
      <c r="I388" s="273"/>
      <c r="J388" s="124"/>
      <c r="K388" s="273"/>
      <c r="L388" s="274"/>
      <c r="M388" s="90"/>
    </row>
    <row r="389" spans="1:13" ht="13.5">
      <c r="A389" s="79" t="s">
        <v>414</v>
      </c>
      <c r="B389" s="270">
        <v>3122006000</v>
      </c>
      <c r="C389" s="251"/>
      <c r="D389" s="175"/>
      <c r="E389" s="251"/>
      <c r="F389" s="177"/>
      <c r="G389" s="273"/>
      <c r="H389" s="274"/>
      <c r="I389" s="288"/>
      <c r="J389" s="124"/>
      <c r="K389" s="288"/>
      <c r="L389" s="274"/>
      <c r="M389" s="289"/>
    </row>
    <row r="390" spans="1:13" s="66" customFormat="1" ht="13.5">
      <c r="A390" s="54" t="s">
        <v>415</v>
      </c>
      <c r="B390" s="241">
        <v>3150000000</v>
      </c>
      <c r="C390" s="262"/>
      <c r="D390" s="262">
        <f>D353+D363+D376+D377</f>
        <v>784810985338.91553</v>
      </c>
      <c r="E390" s="262"/>
      <c r="F390" s="290">
        <v>782135862806</v>
      </c>
      <c r="G390" s="291"/>
      <c r="H390" s="292">
        <v>760808704175</v>
      </c>
      <c r="I390" s="62"/>
      <c r="J390" s="293">
        <f>J353+J363+J376+J377</f>
        <v>748150851631</v>
      </c>
      <c r="K390" s="62"/>
      <c r="L390" s="294">
        <f>L353+L363+L376+L377</f>
        <v>658757082164</v>
      </c>
      <c r="M390" s="295"/>
    </row>
    <row r="391" spans="1:13" s="66" customFormat="1" ht="13.5">
      <c r="A391" s="54" t="s">
        <v>416</v>
      </c>
      <c r="B391" s="241">
        <v>3180000000</v>
      </c>
      <c r="C391" s="262"/>
      <c r="D391" s="262">
        <v>269883825872</v>
      </c>
      <c r="E391" s="262"/>
      <c r="F391" s="290">
        <v>275422413588</v>
      </c>
      <c r="G391" s="60"/>
      <c r="H391" s="244">
        <v>193812883411</v>
      </c>
      <c r="I391" s="62"/>
      <c r="J391" s="63">
        <v>162401313364</v>
      </c>
      <c r="K391" s="62"/>
      <c r="L391" s="294">
        <v>108446245924</v>
      </c>
      <c r="M391" s="295"/>
    </row>
    <row r="392" spans="1:13" s="66" customFormat="1" ht="13.5">
      <c r="A392" s="240" t="s">
        <v>417</v>
      </c>
      <c r="B392" s="241">
        <v>3000000000</v>
      </c>
      <c r="C392" s="296"/>
      <c r="D392" s="297">
        <f>D390+D391</f>
        <v>1054694811210.9155</v>
      </c>
      <c r="E392" s="296"/>
      <c r="F392" s="298">
        <v>1057558276394</v>
      </c>
      <c r="G392" s="60"/>
      <c r="H392" s="244">
        <v>954621587586</v>
      </c>
      <c r="I392" s="58"/>
      <c r="J392" s="299">
        <f>J390+J391</f>
        <v>910552164995</v>
      </c>
      <c r="K392" s="58"/>
      <c r="L392" s="248">
        <f>L390+L391</f>
        <v>767203328088</v>
      </c>
      <c r="M392" s="300"/>
    </row>
    <row r="393" spans="1:13" s="66" customFormat="1" ht="14.25" thickBot="1">
      <c r="A393" s="187" t="s">
        <v>418</v>
      </c>
      <c r="B393" s="188"/>
      <c r="C393" s="301"/>
      <c r="D393" s="302">
        <f>SUM(D392,D351)</f>
        <v>1546297173457</v>
      </c>
      <c r="E393" s="301"/>
      <c r="F393" s="303">
        <v>1428674498315</v>
      </c>
      <c r="G393" s="304"/>
      <c r="H393" s="305">
        <v>1338475276567</v>
      </c>
      <c r="I393" s="193"/>
      <c r="J393" s="306">
        <f>J351+J392</f>
        <v>1330158147234</v>
      </c>
      <c r="K393" s="193"/>
      <c r="L393" s="194">
        <f>L351+L392</f>
        <v>1281667564149</v>
      </c>
      <c r="M393" s="110"/>
    </row>
    <row r="394" spans="1:13" ht="13.5">
      <c r="A394" s="307"/>
      <c r="B394" s="85"/>
      <c r="C394" s="308"/>
      <c r="D394" s="309"/>
      <c r="E394" s="310"/>
      <c r="F394" s="311"/>
      <c r="I394" s="313"/>
      <c r="J394" s="314">
        <f>J393-J270</f>
        <v>5518625731</v>
      </c>
      <c r="K394" s="313"/>
      <c r="L394" s="314">
        <f>L393-L270</f>
        <v>45509624077</v>
      </c>
      <c r="M394" s="315"/>
    </row>
    <row r="395" spans="1:13" ht="13.5">
      <c r="A395" s="307"/>
      <c r="B395" s="85"/>
      <c r="D395" s="309"/>
      <c r="F395" s="318"/>
      <c r="G395" s="318"/>
      <c r="H395" s="318"/>
      <c r="I395" s="313"/>
      <c r="J395" s="319"/>
      <c r="K395" s="313"/>
      <c r="L395" s="319"/>
      <c r="M395" s="315"/>
    </row>
    <row r="396" spans="1:13" ht="13.5">
      <c r="A396" s="307"/>
      <c r="B396" s="85"/>
      <c r="D396" s="309"/>
      <c r="F396" s="320"/>
      <c r="G396" s="318"/>
      <c r="H396" s="318"/>
      <c r="I396" s="313"/>
      <c r="J396" s="319"/>
      <c r="K396" s="313"/>
      <c r="L396" s="319"/>
      <c r="M396" s="315"/>
    </row>
    <row r="397" spans="1:13" ht="13.5">
      <c r="A397" s="307"/>
      <c r="B397" s="85"/>
      <c r="D397" s="321">
        <f>D351/D392</f>
        <v>0.46610863827201943</v>
      </c>
      <c r="F397" s="318"/>
      <c r="G397" s="318"/>
      <c r="H397" s="318"/>
      <c r="I397" s="313"/>
      <c r="J397" s="322"/>
      <c r="K397" s="313"/>
      <c r="L397" s="319"/>
      <c r="M397" s="315"/>
    </row>
    <row r="398" spans="1:13" ht="13.5">
      <c r="A398" s="307"/>
      <c r="B398" s="85"/>
      <c r="F398" s="318"/>
      <c r="G398" s="318"/>
      <c r="H398" s="318"/>
      <c r="I398" s="313"/>
      <c r="J398" s="322"/>
      <c r="K398" s="313"/>
      <c r="L398" s="319"/>
      <c r="M398" s="315"/>
    </row>
    <row r="399" spans="1:13" ht="13.5">
      <c r="A399" s="307"/>
      <c r="B399" s="85"/>
      <c r="F399" s="318"/>
      <c r="G399" s="318"/>
      <c r="H399" s="318"/>
      <c r="I399" s="313"/>
      <c r="J399" s="320"/>
      <c r="K399" s="313"/>
      <c r="L399" s="319"/>
      <c r="M399" s="315"/>
    </row>
    <row r="400" spans="1:13" ht="13.5">
      <c r="A400" s="307"/>
      <c r="B400" s="85"/>
      <c r="F400" s="320"/>
      <c r="G400" s="320"/>
      <c r="H400" s="320"/>
      <c r="I400" s="313"/>
      <c r="J400" s="320">
        <v>348665372568</v>
      </c>
      <c r="K400" s="313"/>
      <c r="L400" s="319"/>
      <c r="M400" s="315"/>
    </row>
    <row r="401" spans="1:13" ht="13.5">
      <c r="A401" s="307"/>
      <c r="B401" s="85"/>
      <c r="F401" s="320"/>
      <c r="G401" s="320"/>
      <c r="H401" s="320"/>
      <c r="I401" s="313"/>
      <c r="J401" s="320">
        <f>J162+I207+J193</f>
        <v>182929430548</v>
      </c>
      <c r="K401" s="313"/>
      <c r="L401" s="319"/>
      <c r="M401" s="315"/>
    </row>
    <row r="402" spans="1:13" ht="13.5">
      <c r="A402" s="307"/>
      <c r="B402" s="85"/>
      <c r="F402" s="318"/>
      <c r="G402" s="318"/>
      <c r="H402" s="318"/>
      <c r="I402" s="313"/>
      <c r="J402" s="319"/>
      <c r="K402" s="313"/>
      <c r="L402" s="319"/>
      <c r="M402" s="315"/>
    </row>
    <row r="403" spans="1:13" ht="13.5">
      <c r="A403" s="307"/>
      <c r="B403" s="85"/>
      <c r="F403" s="318"/>
      <c r="G403" s="318"/>
      <c r="H403" s="318"/>
      <c r="I403" s="313"/>
      <c r="J403" s="319"/>
      <c r="K403" s="313"/>
      <c r="L403" s="319"/>
      <c r="M403" s="315"/>
    </row>
    <row r="404" spans="1:13" ht="13.5">
      <c r="A404" s="307"/>
      <c r="B404" s="85"/>
      <c r="F404" s="320"/>
      <c r="G404" s="320"/>
      <c r="H404" s="320"/>
      <c r="I404" s="313"/>
      <c r="J404" s="320">
        <f>J400-J401</f>
        <v>165735942020</v>
      </c>
      <c r="K404" s="313"/>
      <c r="L404" s="319"/>
      <c r="M404" s="315"/>
    </row>
    <row r="405" spans="1:13" ht="13.5">
      <c r="A405" s="307"/>
      <c r="B405" s="85"/>
      <c r="F405" s="318"/>
      <c r="G405" s="318"/>
      <c r="H405" s="318"/>
      <c r="I405" s="313"/>
      <c r="J405" s="319"/>
      <c r="K405" s="313"/>
      <c r="L405" s="319"/>
      <c r="M405" s="315"/>
    </row>
    <row r="406" spans="1:13" ht="13.5">
      <c r="A406" s="307"/>
      <c r="B406" s="85"/>
      <c r="F406" s="318"/>
      <c r="G406" s="318"/>
      <c r="H406" s="318"/>
      <c r="I406" s="313"/>
      <c r="J406" s="319"/>
      <c r="K406" s="313"/>
      <c r="L406" s="319"/>
      <c r="M406" s="315"/>
    </row>
    <row r="407" spans="1:13" ht="13.5">
      <c r="A407" s="307"/>
      <c r="B407" s="85"/>
      <c r="F407" s="318"/>
      <c r="G407" s="318"/>
      <c r="H407" s="318"/>
      <c r="I407" s="313"/>
      <c r="J407" s="319"/>
      <c r="K407" s="313"/>
      <c r="L407" s="319"/>
      <c r="M407" s="315"/>
    </row>
    <row r="408" spans="1:13" ht="13.5">
      <c r="A408" s="307"/>
      <c r="B408" s="85"/>
      <c r="F408" s="318"/>
      <c r="G408" s="318"/>
      <c r="H408" s="318"/>
      <c r="I408" s="313"/>
      <c r="J408" s="319"/>
      <c r="K408" s="313"/>
      <c r="L408" s="319"/>
      <c r="M408" s="315"/>
    </row>
    <row r="409" spans="1:13" ht="13.5">
      <c r="A409" s="307"/>
      <c r="B409" s="85"/>
      <c r="F409" s="318"/>
      <c r="G409" s="318"/>
      <c r="H409" s="318"/>
      <c r="I409" s="313"/>
      <c r="J409" s="319"/>
      <c r="K409" s="313"/>
      <c r="L409" s="319"/>
      <c r="M409" s="315"/>
    </row>
    <row r="410" spans="1:13" ht="13.5">
      <c r="A410" s="307"/>
      <c r="B410" s="85"/>
      <c r="F410" s="318"/>
      <c r="G410" s="318"/>
      <c r="H410" s="318"/>
      <c r="I410" s="313"/>
      <c r="J410" s="319"/>
      <c r="K410" s="313"/>
      <c r="L410" s="319"/>
      <c r="M410" s="315"/>
    </row>
    <row r="411" spans="1:13" ht="13.5">
      <c r="A411" s="307"/>
      <c r="B411" s="85"/>
      <c r="F411" s="318"/>
      <c r="G411" s="318"/>
      <c r="H411" s="318"/>
      <c r="I411" s="313"/>
      <c r="J411" s="319"/>
      <c r="K411" s="313"/>
      <c r="L411" s="319"/>
      <c r="M411" s="315"/>
    </row>
    <row r="412" spans="1:13" ht="13.5">
      <c r="A412" s="307"/>
      <c r="B412" s="85"/>
      <c r="F412" s="318"/>
      <c r="G412" s="318"/>
      <c r="H412" s="318"/>
      <c r="I412" s="313"/>
      <c r="J412" s="319"/>
      <c r="K412" s="313"/>
      <c r="L412" s="319"/>
      <c r="M412" s="315"/>
    </row>
    <row r="413" spans="1:13" ht="13.5">
      <c r="A413" s="307"/>
      <c r="B413" s="85"/>
      <c r="F413" s="318"/>
      <c r="G413" s="318"/>
      <c r="H413" s="318"/>
      <c r="I413" s="313"/>
      <c r="J413" s="319"/>
      <c r="K413" s="313"/>
      <c r="L413" s="319"/>
      <c r="M413" s="315"/>
    </row>
    <row r="414" spans="1:13" ht="13.5">
      <c r="A414" s="307"/>
      <c r="B414" s="85"/>
      <c r="F414" s="318"/>
      <c r="G414" s="318"/>
      <c r="H414" s="318"/>
      <c r="I414" s="313"/>
      <c r="J414" s="319"/>
      <c r="K414" s="313"/>
      <c r="L414" s="319"/>
      <c r="M414" s="315"/>
    </row>
    <row r="415" spans="1:13" ht="13.5">
      <c r="A415" s="307"/>
      <c r="B415" s="85"/>
      <c r="F415" s="318"/>
      <c r="G415" s="318"/>
      <c r="H415" s="318"/>
      <c r="I415" s="313"/>
      <c r="J415" s="319"/>
      <c r="K415" s="313"/>
      <c r="L415" s="319"/>
      <c r="M415" s="315"/>
    </row>
    <row r="416" spans="1:13" ht="13.5">
      <c r="A416" s="307"/>
      <c r="B416" s="85"/>
      <c r="F416" s="318"/>
      <c r="G416" s="318"/>
      <c r="H416" s="318"/>
      <c r="I416" s="313"/>
      <c r="J416" s="319"/>
      <c r="K416" s="313"/>
      <c r="L416" s="319"/>
      <c r="M416" s="315"/>
    </row>
    <row r="417" spans="1:13" ht="13.5">
      <c r="A417" s="307"/>
      <c r="B417" s="85"/>
      <c r="F417" s="318"/>
      <c r="G417" s="318"/>
      <c r="H417" s="318"/>
      <c r="I417" s="313"/>
      <c r="J417" s="319"/>
      <c r="K417" s="313"/>
      <c r="L417" s="319"/>
      <c r="M417" s="315"/>
    </row>
    <row r="418" spans="1:13" ht="13.5">
      <c r="A418" s="307"/>
      <c r="B418" s="85"/>
      <c r="F418" s="318"/>
      <c r="G418" s="318"/>
      <c r="H418" s="318"/>
      <c r="I418" s="313"/>
      <c r="J418" s="319"/>
      <c r="K418" s="313"/>
      <c r="L418" s="319"/>
      <c r="M418" s="315"/>
    </row>
    <row r="419" spans="1:13" ht="13.5">
      <c r="A419" s="307"/>
      <c r="B419" s="85"/>
      <c r="F419" s="318"/>
      <c r="G419" s="318"/>
      <c r="H419" s="318"/>
      <c r="I419" s="313"/>
      <c r="J419" s="319"/>
      <c r="K419" s="313"/>
      <c r="L419" s="319"/>
      <c r="M419" s="315"/>
    </row>
    <row r="420" spans="1:13" ht="13.5">
      <c r="A420" s="307"/>
      <c r="B420" s="85"/>
      <c r="F420" s="318"/>
      <c r="G420" s="318"/>
      <c r="H420" s="318"/>
      <c r="I420" s="313"/>
      <c r="J420" s="319"/>
      <c r="K420" s="313"/>
      <c r="L420" s="319"/>
      <c r="M420" s="315"/>
    </row>
    <row r="421" spans="1:13" ht="13.5">
      <c r="A421" s="307"/>
      <c r="B421" s="85"/>
      <c r="F421" s="318"/>
      <c r="G421" s="318"/>
      <c r="H421" s="318"/>
      <c r="I421" s="313"/>
      <c r="J421" s="319"/>
      <c r="K421" s="313"/>
      <c r="L421" s="319"/>
      <c r="M421" s="315"/>
    </row>
    <row r="422" spans="1:13" ht="13.5">
      <c r="A422" s="307"/>
      <c r="B422" s="85"/>
      <c r="F422" s="318"/>
      <c r="G422" s="318"/>
      <c r="H422" s="318"/>
      <c r="I422" s="313"/>
      <c r="J422" s="319"/>
      <c r="K422" s="313"/>
      <c r="L422" s="319"/>
      <c r="M422" s="315"/>
    </row>
    <row r="423" spans="1:13" ht="13.5">
      <c r="A423" s="307"/>
      <c r="B423" s="85"/>
      <c r="F423" s="318"/>
      <c r="G423" s="318"/>
      <c r="H423" s="318"/>
      <c r="I423" s="313"/>
      <c r="J423" s="319"/>
      <c r="K423" s="313"/>
      <c r="L423" s="319"/>
      <c r="M423" s="315"/>
    </row>
    <row r="424" spans="1:13" ht="13.5">
      <c r="A424" s="307"/>
      <c r="B424" s="85"/>
      <c r="F424" s="318"/>
      <c r="G424" s="318"/>
      <c r="H424" s="318"/>
      <c r="I424" s="313"/>
      <c r="J424" s="319"/>
      <c r="K424" s="313"/>
      <c r="L424" s="319"/>
      <c r="M424" s="315"/>
    </row>
    <row r="425" spans="1:13" ht="13.5">
      <c r="A425" s="307"/>
      <c r="B425" s="85"/>
      <c r="F425" s="318"/>
      <c r="G425" s="318"/>
      <c r="H425" s="318"/>
      <c r="I425" s="313"/>
      <c r="J425" s="319"/>
      <c r="K425" s="313"/>
      <c r="L425" s="319"/>
      <c r="M425" s="315"/>
    </row>
    <row r="426" spans="1:13" ht="13.5">
      <c r="A426" s="307"/>
      <c r="B426" s="85"/>
      <c r="F426" s="318"/>
      <c r="G426" s="318"/>
      <c r="H426" s="318"/>
      <c r="I426" s="313"/>
      <c r="J426" s="319"/>
      <c r="K426" s="313"/>
      <c r="L426" s="319"/>
      <c r="M426" s="315"/>
    </row>
    <row r="427" spans="1:13" ht="13.5">
      <c r="A427" s="307"/>
      <c r="B427" s="85"/>
      <c r="F427" s="318"/>
      <c r="G427" s="318"/>
      <c r="H427" s="318"/>
      <c r="I427" s="313"/>
      <c r="J427" s="319"/>
      <c r="K427" s="313"/>
      <c r="L427" s="319"/>
      <c r="M427" s="315"/>
    </row>
    <row r="428" spans="1:13" ht="13.5">
      <c r="A428" s="307"/>
      <c r="B428" s="85"/>
      <c r="F428" s="318"/>
      <c r="G428" s="318"/>
      <c r="H428" s="318"/>
      <c r="I428" s="313"/>
      <c r="J428" s="319"/>
      <c r="K428" s="313"/>
      <c r="L428" s="319"/>
      <c r="M428" s="315"/>
    </row>
    <row r="429" spans="1:13" ht="13.5">
      <c r="A429" s="307"/>
      <c r="B429" s="85"/>
      <c r="F429" s="318"/>
      <c r="G429" s="318"/>
      <c r="H429" s="318"/>
      <c r="I429" s="313"/>
      <c r="J429" s="319"/>
      <c r="K429" s="313"/>
      <c r="L429" s="319"/>
      <c r="M429" s="315"/>
    </row>
    <row r="430" spans="1:13" ht="13.5">
      <c r="A430" s="307"/>
      <c r="B430" s="85"/>
      <c r="F430" s="318"/>
      <c r="G430" s="318"/>
      <c r="H430" s="318"/>
      <c r="I430" s="313"/>
      <c r="J430" s="319"/>
      <c r="K430" s="313"/>
      <c r="L430" s="319"/>
      <c r="M430" s="315"/>
    </row>
    <row r="431" spans="1:13" ht="13.5">
      <c r="A431" s="307"/>
      <c r="B431" s="85"/>
      <c r="F431" s="318"/>
      <c r="G431" s="318"/>
      <c r="H431" s="318"/>
      <c r="I431" s="313"/>
      <c r="J431" s="319"/>
      <c r="K431" s="313"/>
      <c r="L431" s="319"/>
      <c r="M431" s="315"/>
    </row>
    <row r="432" spans="1:13" ht="13.5">
      <c r="A432" s="307"/>
      <c r="B432" s="85"/>
      <c r="F432" s="318"/>
      <c r="G432" s="318"/>
      <c r="H432" s="318"/>
      <c r="I432" s="313"/>
      <c r="J432" s="319"/>
      <c r="K432" s="313"/>
      <c r="L432" s="319"/>
      <c r="M432" s="315"/>
    </row>
    <row r="433" spans="1:13" ht="13.5">
      <c r="A433" s="307"/>
      <c r="B433" s="85"/>
      <c r="F433" s="318"/>
      <c r="G433" s="318"/>
      <c r="H433" s="318"/>
      <c r="I433" s="313"/>
      <c r="J433" s="319"/>
      <c r="K433" s="313"/>
      <c r="L433" s="319"/>
      <c r="M433" s="315"/>
    </row>
    <row r="434" spans="1:13" ht="13.5">
      <c r="A434" s="307"/>
      <c r="B434" s="85"/>
      <c r="F434" s="318"/>
      <c r="G434" s="318"/>
      <c r="H434" s="318"/>
      <c r="I434" s="313"/>
      <c r="J434" s="319"/>
      <c r="K434" s="313"/>
      <c r="L434" s="319"/>
      <c r="M434" s="315"/>
    </row>
    <row r="435" spans="1:13" ht="13.5">
      <c r="A435" s="307"/>
      <c r="B435" s="85"/>
      <c r="F435" s="318"/>
      <c r="G435" s="318"/>
      <c r="H435" s="318"/>
      <c r="I435" s="313"/>
      <c r="J435" s="319"/>
      <c r="K435" s="313"/>
      <c r="L435" s="319"/>
      <c r="M435" s="315"/>
    </row>
    <row r="436" spans="1:13" ht="13.5">
      <c r="A436" s="307"/>
      <c r="B436" s="85"/>
      <c r="F436" s="318"/>
      <c r="G436" s="318"/>
      <c r="H436" s="318"/>
      <c r="I436" s="313"/>
      <c r="J436" s="319"/>
      <c r="K436" s="313"/>
      <c r="L436" s="319"/>
      <c r="M436" s="315"/>
    </row>
    <row r="437" spans="1:13" ht="13.5">
      <c r="A437" s="307"/>
      <c r="B437" s="85"/>
      <c r="F437" s="318"/>
      <c r="G437" s="318"/>
      <c r="H437" s="318"/>
      <c r="I437" s="313"/>
      <c r="J437" s="319"/>
      <c r="K437" s="313"/>
      <c r="L437" s="319"/>
      <c r="M437" s="315"/>
    </row>
    <row r="438" spans="1:13" ht="13.5">
      <c r="A438" s="307"/>
      <c r="B438" s="85"/>
      <c r="F438" s="318"/>
      <c r="G438" s="318"/>
      <c r="H438" s="318"/>
      <c r="I438" s="313"/>
      <c r="J438" s="319"/>
      <c r="K438" s="313"/>
      <c r="L438" s="319"/>
      <c r="M438" s="315"/>
    </row>
    <row r="439" spans="1:13" ht="13.5">
      <c r="A439" s="307"/>
      <c r="B439" s="85"/>
      <c r="F439" s="318"/>
      <c r="G439" s="318"/>
      <c r="H439" s="318"/>
      <c r="I439" s="313"/>
      <c r="J439" s="319"/>
      <c r="K439" s="313"/>
      <c r="L439" s="319"/>
      <c r="M439" s="315"/>
    </row>
    <row r="440" spans="1:13" ht="13.5">
      <c r="A440" s="307"/>
      <c r="B440" s="85"/>
      <c r="F440" s="318"/>
      <c r="G440" s="318"/>
      <c r="H440" s="318"/>
      <c r="I440" s="313"/>
      <c r="J440" s="319"/>
      <c r="K440" s="313"/>
      <c r="L440" s="319"/>
      <c r="M440" s="315"/>
    </row>
    <row r="441" spans="1:13" ht="13.5">
      <c r="A441" s="307"/>
      <c r="B441" s="85"/>
      <c r="F441" s="318"/>
      <c r="G441" s="318"/>
      <c r="H441" s="318"/>
      <c r="I441" s="313"/>
      <c r="J441" s="319"/>
      <c r="K441" s="313"/>
      <c r="L441" s="319"/>
      <c r="M441" s="315"/>
    </row>
    <row r="442" spans="1:13" ht="13.5">
      <c r="A442" s="307"/>
      <c r="B442" s="85"/>
      <c r="F442" s="318"/>
      <c r="G442" s="318"/>
      <c r="H442" s="318"/>
      <c r="I442" s="313"/>
      <c r="J442" s="319"/>
      <c r="K442" s="313"/>
      <c r="L442" s="319"/>
      <c r="M442" s="315"/>
    </row>
    <row r="443" spans="1:13" ht="13.5">
      <c r="A443" s="307"/>
      <c r="B443" s="85"/>
      <c r="F443" s="318"/>
      <c r="G443" s="318"/>
      <c r="H443" s="318"/>
      <c r="I443" s="313"/>
      <c r="J443" s="319"/>
      <c r="K443" s="313"/>
      <c r="L443" s="319"/>
      <c r="M443" s="315"/>
    </row>
    <row r="444" spans="1:13" ht="13.5">
      <c r="A444" s="307"/>
      <c r="B444" s="85"/>
      <c r="F444" s="318"/>
      <c r="G444" s="318"/>
      <c r="H444" s="318"/>
      <c r="I444" s="313"/>
      <c r="J444" s="319"/>
      <c r="K444" s="313"/>
      <c r="L444" s="319"/>
      <c r="M444" s="315"/>
    </row>
    <row r="445" spans="1:13" ht="13.5">
      <c r="A445" s="307"/>
      <c r="B445" s="85"/>
      <c r="F445" s="318"/>
      <c r="G445" s="318"/>
      <c r="H445" s="318"/>
      <c r="I445" s="313"/>
      <c r="J445" s="319"/>
      <c r="K445" s="313"/>
      <c r="L445" s="319"/>
      <c r="M445" s="315"/>
    </row>
    <row r="446" spans="1:13" ht="13.5">
      <c r="A446" s="307"/>
      <c r="B446" s="85"/>
      <c r="F446" s="318"/>
      <c r="G446" s="318"/>
      <c r="H446" s="318"/>
      <c r="I446" s="313"/>
      <c r="J446" s="319"/>
      <c r="K446" s="313"/>
      <c r="L446" s="319"/>
      <c r="M446" s="315"/>
    </row>
    <row r="447" spans="1:13" ht="13.5">
      <c r="A447" s="307"/>
      <c r="B447" s="85"/>
      <c r="F447" s="318"/>
      <c r="G447" s="318"/>
      <c r="H447" s="318"/>
      <c r="I447" s="313"/>
      <c r="J447" s="319"/>
      <c r="K447" s="313"/>
      <c r="L447" s="319"/>
      <c r="M447" s="315"/>
    </row>
    <row r="448" spans="1:13" ht="13.5">
      <c r="A448" s="307"/>
      <c r="B448" s="85"/>
      <c r="F448" s="318"/>
      <c r="G448" s="318"/>
      <c r="H448" s="318"/>
      <c r="I448" s="313"/>
      <c r="J448" s="319"/>
      <c r="K448" s="313"/>
      <c r="L448" s="319"/>
      <c r="M448" s="315"/>
    </row>
    <row r="449" spans="1:13" ht="13.5">
      <c r="A449" s="307"/>
      <c r="B449" s="85"/>
      <c r="F449" s="318"/>
      <c r="G449" s="318"/>
      <c r="H449" s="318"/>
      <c r="I449" s="313"/>
      <c r="J449" s="319"/>
      <c r="K449" s="313"/>
      <c r="L449" s="319"/>
      <c r="M449" s="315"/>
    </row>
    <row r="450" spans="1:13" ht="13.5">
      <c r="A450" s="307"/>
      <c r="B450" s="85"/>
      <c r="F450" s="318"/>
      <c r="G450" s="318"/>
      <c r="H450" s="318"/>
      <c r="I450" s="313"/>
      <c r="J450" s="319"/>
      <c r="K450" s="313"/>
      <c r="L450" s="319"/>
      <c r="M450" s="315"/>
    </row>
    <row r="451" spans="1:13" s="84" customFormat="1" ht="13.5">
      <c r="A451" s="307"/>
      <c r="B451" s="85"/>
      <c r="C451" s="317"/>
      <c r="D451" s="317"/>
      <c r="E451" s="318"/>
      <c r="F451" s="318"/>
      <c r="G451" s="318"/>
      <c r="H451" s="318"/>
      <c r="I451" s="313"/>
      <c r="J451" s="319"/>
      <c r="K451" s="313"/>
      <c r="L451" s="319"/>
      <c r="M451" s="315"/>
    </row>
    <row r="452" spans="1:13" s="84" customFormat="1" ht="13.5">
      <c r="A452" s="307"/>
      <c r="B452" s="85"/>
      <c r="C452" s="317"/>
      <c r="D452" s="317"/>
      <c r="E452" s="318"/>
      <c r="F452" s="318"/>
      <c r="G452" s="318"/>
      <c r="H452" s="318"/>
      <c r="I452" s="313"/>
      <c r="J452" s="319"/>
      <c r="K452" s="313"/>
      <c r="L452" s="319"/>
      <c r="M452" s="315"/>
    </row>
    <row r="453" spans="1:13" s="84" customFormat="1" ht="13.5">
      <c r="A453" s="307"/>
      <c r="B453" s="85"/>
      <c r="C453" s="317"/>
      <c r="D453" s="317"/>
      <c r="E453" s="318"/>
      <c r="F453" s="318"/>
      <c r="G453" s="318"/>
      <c r="H453" s="318"/>
      <c r="I453" s="313"/>
      <c r="J453" s="319"/>
      <c r="K453" s="313"/>
      <c r="L453" s="319"/>
      <c r="M453" s="315"/>
    </row>
    <row r="454" spans="1:13" s="84" customFormat="1" ht="13.5">
      <c r="A454" s="307"/>
      <c r="B454" s="85"/>
      <c r="C454" s="317"/>
      <c r="D454" s="317"/>
      <c r="E454" s="318"/>
      <c r="F454" s="318"/>
      <c r="G454" s="318"/>
      <c r="H454" s="318"/>
      <c r="I454" s="313"/>
      <c r="J454" s="319"/>
      <c r="K454" s="313"/>
      <c r="L454" s="319"/>
      <c r="M454" s="315"/>
    </row>
    <row r="456" spans="1:13" s="84" customFormat="1" ht="13.5">
      <c r="A456" s="307"/>
      <c r="B456" s="85"/>
      <c r="C456" s="317"/>
      <c r="D456" s="317"/>
      <c r="E456" s="318"/>
      <c r="F456" s="318"/>
      <c r="G456" s="318"/>
      <c r="H456" s="318"/>
      <c r="I456" s="313"/>
      <c r="J456" s="319"/>
      <c r="K456" s="313"/>
      <c r="L456" s="319"/>
      <c r="M456" s="315"/>
    </row>
    <row r="457" spans="1:13" s="84" customFormat="1" ht="13.5">
      <c r="A457" s="307"/>
      <c r="B457" s="85"/>
      <c r="C457" s="317"/>
      <c r="D457" s="317"/>
      <c r="E457" s="318"/>
      <c r="F457" s="318"/>
      <c r="G457" s="318"/>
      <c r="H457" s="318"/>
      <c r="I457" s="313"/>
      <c r="J457" s="319"/>
      <c r="K457" s="313"/>
      <c r="L457" s="319"/>
      <c r="M457" s="315"/>
    </row>
    <row r="458" spans="1:13" s="84" customFormat="1" ht="13.5">
      <c r="A458" s="307"/>
      <c r="B458" s="85"/>
      <c r="C458" s="317"/>
      <c r="D458" s="317"/>
      <c r="E458" s="318"/>
      <c r="F458" s="318"/>
      <c r="G458" s="318"/>
      <c r="H458" s="318"/>
      <c r="I458" s="313"/>
      <c r="J458" s="319"/>
      <c r="K458" s="313"/>
      <c r="L458" s="319"/>
      <c r="M458" s="315"/>
    </row>
    <row r="459" spans="1:13" s="84" customFormat="1" ht="13.5">
      <c r="A459" s="307"/>
      <c r="B459" s="85"/>
      <c r="C459" s="317"/>
      <c r="D459" s="317"/>
      <c r="E459" s="318"/>
      <c r="F459" s="318"/>
      <c r="G459" s="318"/>
      <c r="H459" s="318"/>
      <c r="I459" s="313"/>
      <c r="J459" s="319"/>
      <c r="K459" s="313"/>
      <c r="L459" s="319"/>
      <c r="M459" s="315"/>
    </row>
    <row r="460" spans="1:13" s="84" customFormat="1" ht="13.5">
      <c r="A460" s="307"/>
      <c r="B460" s="85"/>
      <c r="C460" s="317"/>
      <c r="D460" s="317"/>
      <c r="E460" s="318"/>
      <c r="F460" s="318"/>
      <c r="G460" s="318"/>
      <c r="H460" s="318"/>
      <c r="I460" s="313"/>
      <c r="J460" s="319"/>
      <c r="K460" s="313"/>
      <c r="L460" s="319"/>
      <c r="M460" s="315"/>
    </row>
    <row r="461" spans="1:13" s="84" customFormat="1" ht="13.5">
      <c r="A461" s="307"/>
      <c r="B461" s="85"/>
      <c r="C461" s="317"/>
      <c r="D461" s="317"/>
      <c r="E461" s="318"/>
      <c r="F461" s="318"/>
      <c r="G461" s="318"/>
      <c r="H461" s="318"/>
      <c r="I461" s="313"/>
      <c r="J461" s="319"/>
      <c r="K461" s="313"/>
      <c r="L461" s="319"/>
      <c r="M461" s="315"/>
    </row>
    <row r="462" spans="1:13" s="84" customFormat="1" ht="13.5">
      <c r="A462" s="307"/>
      <c r="B462" s="85"/>
      <c r="C462" s="317"/>
      <c r="D462" s="317"/>
      <c r="E462" s="318"/>
      <c r="F462" s="318"/>
      <c r="G462" s="318"/>
      <c r="H462" s="318"/>
      <c r="I462" s="313"/>
      <c r="J462" s="319"/>
      <c r="K462" s="313"/>
      <c r="L462" s="319"/>
      <c r="M462" s="315"/>
    </row>
    <row r="463" spans="1:13" s="84" customFormat="1" ht="13.5">
      <c r="A463" s="307"/>
      <c r="B463" s="85"/>
      <c r="C463" s="317"/>
      <c r="D463" s="317"/>
      <c r="E463" s="318"/>
      <c r="F463" s="318"/>
      <c r="G463" s="318"/>
      <c r="H463" s="318"/>
      <c r="I463" s="313"/>
      <c r="J463" s="319"/>
      <c r="K463" s="313"/>
      <c r="L463" s="319"/>
      <c r="M463" s="315"/>
    </row>
    <row r="464" spans="1:13" s="84" customFormat="1" ht="13.5">
      <c r="A464" s="307"/>
      <c r="B464" s="85"/>
      <c r="C464" s="317"/>
      <c r="D464" s="317"/>
      <c r="E464" s="318"/>
      <c r="F464" s="318"/>
      <c r="G464" s="318"/>
      <c r="H464" s="318"/>
      <c r="I464" s="313"/>
      <c r="J464" s="319"/>
      <c r="K464" s="313"/>
      <c r="L464" s="319"/>
      <c r="M464" s="315"/>
    </row>
    <row r="465" spans="1:13" s="84" customFormat="1" ht="13.5">
      <c r="A465" s="307"/>
      <c r="B465" s="85"/>
      <c r="C465" s="317"/>
      <c r="D465" s="317"/>
      <c r="E465" s="318"/>
      <c r="F465" s="318"/>
      <c r="G465" s="318"/>
      <c r="H465" s="318"/>
      <c r="I465" s="313"/>
      <c r="J465" s="319"/>
      <c r="K465" s="313"/>
      <c r="L465" s="319"/>
      <c r="M465" s="315"/>
    </row>
    <row r="466" spans="1:13" s="84" customFormat="1" ht="13.5">
      <c r="A466" s="307"/>
      <c r="B466" s="85"/>
      <c r="C466" s="317"/>
      <c r="D466" s="317"/>
      <c r="E466" s="318"/>
      <c r="F466" s="318"/>
      <c r="G466" s="318"/>
      <c r="H466" s="318"/>
      <c r="I466" s="313"/>
      <c r="J466" s="319"/>
      <c r="K466" s="313"/>
      <c r="L466" s="319"/>
      <c r="M466" s="315"/>
    </row>
    <row r="467" spans="1:13" s="84" customFormat="1" ht="13.5">
      <c r="A467" s="307"/>
      <c r="B467" s="85"/>
      <c r="C467" s="317"/>
      <c r="D467" s="317"/>
      <c r="E467" s="318"/>
      <c r="F467" s="318"/>
      <c r="G467" s="318"/>
      <c r="H467" s="318"/>
      <c r="I467" s="313"/>
      <c r="J467" s="319"/>
      <c r="K467" s="313"/>
      <c r="L467" s="319"/>
      <c r="M467" s="315"/>
    </row>
    <row r="468" spans="1:13" s="84" customFormat="1" ht="13.5">
      <c r="A468" s="307"/>
      <c r="B468" s="85"/>
      <c r="C468" s="317"/>
      <c r="D468" s="317"/>
      <c r="E468" s="318"/>
      <c r="F468" s="318"/>
      <c r="G468" s="318"/>
      <c r="H468" s="318"/>
      <c r="I468" s="313"/>
      <c r="J468" s="319"/>
      <c r="K468" s="313"/>
      <c r="L468" s="319"/>
      <c r="M468" s="315"/>
    </row>
    <row r="469" spans="1:13" s="84" customFormat="1" ht="13.5">
      <c r="A469" s="307"/>
      <c r="B469" s="85"/>
      <c r="C469" s="317"/>
      <c r="D469" s="317"/>
      <c r="E469" s="318"/>
      <c r="F469" s="318"/>
      <c r="G469" s="318"/>
      <c r="H469" s="318"/>
      <c r="I469" s="313"/>
      <c r="J469" s="319"/>
      <c r="K469" s="313"/>
      <c r="L469" s="319"/>
      <c r="M469" s="315"/>
    </row>
    <row r="470" spans="1:13" s="84" customFormat="1" ht="13.5">
      <c r="A470" s="307"/>
      <c r="B470" s="85"/>
      <c r="C470" s="317"/>
      <c r="D470" s="317"/>
      <c r="E470" s="318"/>
      <c r="F470" s="318"/>
      <c r="G470" s="318"/>
      <c r="H470" s="318"/>
      <c r="I470" s="313"/>
      <c r="J470" s="319"/>
      <c r="K470" s="313"/>
      <c r="L470" s="319"/>
      <c r="M470" s="315"/>
    </row>
    <row r="471" spans="1:13" s="84" customFormat="1" ht="13.5">
      <c r="A471" s="307"/>
      <c r="B471" s="85"/>
      <c r="C471" s="317"/>
      <c r="D471" s="317"/>
      <c r="E471" s="318"/>
      <c r="F471" s="318"/>
      <c r="G471" s="318"/>
      <c r="H471" s="318"/>
      <c r="I471" s="313"/>
      <c r="J471" s="319"/>
      <c r="K471" s="313"/>
      <c r="L471" s="319"/>
      <c r="M471" s="315"/>
    </row>
    <row r="472" spans="1:13" s="84" customFormat="1" ht="13.5">
      <c r="A472" s="307"/>
      <c r="B472" s="85"/>
      <c r="C472" s="317"/>
      <c r="D472" s="317"/>
      <c r="E472" s="318"/>
      <c r="F472" s="318"/>
      <c r="G472" s="318"/>
      <c r="H472" s="318"/>
      <c r="I472" s="313"/>
      <c r="J472" s="319"/>
      <c r="K472" s="313"/>
      <c r="L472" s="319"/>
      <c r="M472" s="315"/>
    </row>
    <row r="473" spans="1:13" s="84" customFormat="1" ht="13.5">
      <c r="A473" s="307"/>
      <c r="B473" s="85"/>
      <c r="C473" s="317"/>
      <c r="D473" s="317"/>
      <c r="E473" s="318"/>
      <c r="F473" s="318"/>
      <c r="G473" s="318"/>
      <c r="H473" s="318"/>
      <c r="I473" s="313"/>
      <c r="J473" s="319"/>
      <c r="K473" s="313"/>
      <c r="L473" s="319"/>
      <c r="M473" s="315"/>
    </row>
    <row r="474" spans="1:13" s="84" customFormat="1" ht="13.5">
      <c r="A474" s="307"/>
      <c r="B474" s="85"/>
      <c r="C474" s="317"/>
      <c r="D474" s="317"/>
      <c r="E474" s="318"/>
      <c r="F474" s="318"/>
      <c r="G474" s="318"/>
      <c r="H474" s="318"/>
      <c r="I474" s="313"/>
      <c r="J474" s="319"/>
      <c r="K474" s="313"/>
      <c r="L474" s="319"/>
      <c r="M474" s="315"/>
    </row>
    <row r="475" spans="1:13" s="84" customFormat="1" ht="13.5">
      <c r="A475" s="307"/>
      <c r="B475" s="85"/>
      <c r="C475" s="317"/>
      <c r="D475" s="317"/>
      <c r="E475" s="318"/>
      <c r="F475" s="318"/>
      <c r="G475" s="318"/>
      <c r="H475" s="318"/>
      <c r="I475" s="313"/>
      <c r="J475" s="319"/>
      <c r="K475" s="313"/>
      <c r="L475" s="319"/>
      <c r="M475" s="315"/>
    </row>
    <row r="476" spans="1:13" s="84" customFormat="1" ht="13.5">
      <c r="A476" s="307"/>
      <c r="B476" s="85"/>
      <c r="C476" s="317"/>
      <c r="D476" s="317"/>
      <c r="E476" s="318"/>
      <c r="F476" s="318"/>
      <c r="G476" s="318"/>
      <c r="H476" s="318"/>
      <c r="I476" s="313"/>
      <c r="J476" s="319"/>
      <c r="K476" s="313"/>
      <c r="L476" s="319"/>
      <c r="M476" s="315"/>
    </row>
    <row r="477" spans="1:13" s="84" customFormat="1" ht="13.5">
      <c r="A477" s="307"/>
      <c r="B477" s="85"/>
      <c r="C477" s="317"/>
      <c r="D477" s="317"/>
      <c r="E477" s="318"/>
      <c r="F477" s="318"/>
      <c r="G477" s="318"/>
      <c r="H477" s="318"/>
      <c r="I477" s="313"/>
      <c r="J477" s="319"/>
      <c r="K477" s="313"/>
      <c r="L477" s="319"/>
      <c r="M477" s="315"/>
    </row>
    <row r="478" spans="1:13" s="84" customFormat="1" ht="13.5">
      <c r="A478" s="307"/>
      <c r="B478" s="85"/>
      <c r="C478" s="317"/>
      <c r="D478" s="317"/>
      <c r="E478" s="318"/>
      <c r="F478" s="318"/>
      <c r="G478" s="318"/>
      <c r="H478" s="318"/>
      <c r="I478" s="313"/>
      <c r="J478" s="319"/>
      <c r="K478" s="313"/>
      <c r="L478" s="319"/>
      <c r="M478" s="315"/>
    </row>
    <row r="479" spans="1:13" s="84" customFormat="1" ht="13.5">
      <c r="A479" s="307"/>
      <c r="B479" s="85"/>
      <c r="C479" s="317"/>
      <c r="D479" s="317"/>
      <c r="E479" s="318"/>
      <c r="F479" s="318"/>
      <c r="G479" s="318"/>
      <c r="H479" s="318"/>
      <c r="I479" s="313"/>
      <c r="J479" s="319"/>
      <c r="K479" s="313"/>
      <c r="L479" s="319"/>
      <c r="M479" s="315"/>
    </row>
    <row r="480" spans="1:13" s="84" customFormat="1" ht="13.5">
      <c r="A480" s="307"/>
      <c r="B480" s="85"/>
      <c r="C480" s="317"/>
      <c r="D480" s="317"/>
      <c r="E480" s="318"/>
      <c r="F480" s="318"/>
      <c r="G480" s="318"/>
      <c r="H480" s="318"/>
      <c r="I480" s="313"/>
      <c r="J480" s="319"/>
      <c r="K480" s="313"/>
      <c r="L480" s="319"/>
      <c r="M480" s="315"/>
    </row>
    <row r="481" spans="1:13" s="84" customFormat="1" ht="13.5">
      <c r="A481" s="307"/>
      <c r="B481" s="85"/>
      <c r="C481" s="317"/>
      <c r="D481" s="317"/>
      <c r="E481" s="318"/>
      <c r="F481" s="318"/>
      <c r="G481" s="318"/>
      <c r="H481" s="318"/>
      <c r="I481" s="313"/>
      <c r="J481" s="319"/>
      <c r="K481" s="313"/>
      <c r="L481" s="319"/>
      <c r="M481" s="315"/>
    </row>
    <row r="482" spans="1:13" s="84" customFormat="1" ht="13.5">
      <c r="A482" s="307"/>
      <c r="B482" s="85"/>
      <c r="C482" s="317"/>
      <c r="D482" s="317"/>
      <c r="E482" s="318"/>
      <c r="F482" s="318"/>
      <c r="G482" s="318"/>
      <c r="H482" s="318"/>
      <c r="I482" s="313"/>
      <c r="J482" s="319"/>
      <c r="K482" s="313"/>
      <c r="L482" s="319"/>
      <c r="M482" s="315"/>
    </row>
    <row r="483" spans="1:13" s="84" customFormat="1" ht="13.5">
      <c r="A483" s="307"/>
      <c r="B483" s="85"/>
      <c r="C483" s="317"/>
      <c r="D483" s="317"/>
      <c r="E483" s="318"/>
      <c r="F483" s="318"/>
      <c r="G483" s="318"/>
      <c r="H483" s="318"/>
      <c r="I483" s="313"/>
      <c r="J483" s="319"/>
      <c r="K483" s="313"/>
      <c r="L483" s="319"/>
      <c r="M483" s="315"/>
    </row>
    <row r="484" spans="1:13" s="84" customFormat="1" ht="13.5">
      <c r="A484" s="307"/>
      <c r="B484" s="85"/>
      <c r="C484" s="317"/>
      <c r="D484" s="317"/>
      <c r="E484" s="318"/>
      <c r="F484" s="318"/>
      <c r="G484" s="318"/>
      <c r="H484" s="318"/>
      <c r="I484" s="313"/>
      <c r="J484" s="319"/>
      <c r="K484" s="313"/>
      <c r="L484" s="319"/>
      <c r="M484" s="315"/>
    </row>
    <row r="485" spans="1:13" s="84" customFormat="1" ht="13.5">
      <c r="A485" s="307"/>
      <c r="B485" s="85"/>
      <c r="C485" s="317"/>
      <c r="D485" s="317"/>
      <c r="E485" s="318"/>
      <c r="F485" s="318"/>
      <c r="G485" s="318"/>
      <c r="H485" s="318"/>
      <c r="I485" s="313"/>
      <c r="J485" s="319"/>
      <c r="K485" s="313"/>
      <c r="L485" s="319"/>
      <c r="M485" s="315"/>
    </row>
    <row r="486" spans="1:13" s="84" customFormat="1" ht="13.5">
      <c r="A486" s="307"/>
      <c r="B486" s="85"/>
      <c r="C486" s="317"/>
      <c r="D486" s="317"/>
      <c r="E486" s="318"/>
      <c r="F486" s="318"/>
      <c r="G486" s="318"/>
      <c r="H486" s="318"/>
      <c r="I486" s="313"/>
      <c r="J486" s="319"/>
      <c r="K486" s="313"/>
      <c r="L486" s="319"/>
      <c r="M486" s="315"/>
    </row>
    <row r="487" spans="1:13" s="84" customFormat="1" ht="13.5">
      <c r="A487" s="307"/>
      <c r="B487" s="85"/>
      <c r="C487" s="317"/>
      <c r="D487" s="317"/>
      <c r="E487" s="318"/>
      <c r="F487" s="318"/>
      <c r="G487" s="318"/>
      <c r="H487" s="318"/>
      <c r="I487" s="313"/>
      <c r="J487" s="319"/>
      <c r="K487" s="313"/>
      <c r="L487" s="319"/>
      <c r="M487" s="315"/>
    </row>
    <row r="488" spans="1:13" s="84" customFormat="1" ht="13.5">
      <c r="A488" s="307"/>
      <c r="B488" s="85"/>
      <c r="C488" s="317"/>
      <c r="D488" s="317"/>
      <c r="E488" s="318"/>
      <c r="F488" s="318"/>
      <c r="G488" s="318"/>
      <c r="H488" s="318"/>
      <c r="I488" s="313"/>
      <c r="J488" s="319"/>
      <c r="K488" s="313"/>
      <c r="L488" s="319"/>
      <c r="M488" s="315"/>
    </row>
    <row r="489" spans="1:13" s="84" customFormat="1" ht="13.5">
      <c r="A489" s="307"/>
      <c r="B489" s="85"/>
      <c r="C489" s="317"/>
      <c r="D489" s="317"/>
      <c r="E489" s="318"/>
      <c r="F489" s="318"/>
      <c r="G489" s="318"/>
      <c r="H489" s="318"/>
      <c r="I489" s="313"/>
      <c r="J489" s="319"/>
      <c r="K489" s="313"/>
      <c r="L489" s="319"/>
      <c r="M489" s="315"/>
    </row>
    <row r="490" spans="1:13" s="84" customFormat="1" ht="13.5">
      <c r="A490" s="307"/>
      <c r="B490" s="85"/>
      <c r="C490" s="317"/>
      <c r="D490" s="317"/>
      <c r="E490" s="318"/>
      <c r="F490" s="318"/>
      <c r="G490" s="318"/>
      <c r="H490" s="318"/>
      <c r="I490" s="313"/>
      <c r="J490" s="319"/>
      <c r="K490" s="313"/>
      <c r="L490" s="319"/>
      <c r="M490" s="315"/>
    </row>
    <row r="491" spans="1:13" s="84" customFormat="1" ht="13.5">
      <c r="A491" s="307"/>
      <c r="B491" s="85"/>
      <c r="C491" s="317"/>
      <c r="D491" s="317"/>
      <c r="E491" s="318"/>
      <c r="F491" s="318"/>
      <c r="G491" s="318"/>
      <c r="H491" s="318"/>
      <c r="I491" s="313"/>
      <c r="J491" s="319"/>
      <c r="K491" s="313"/>
      <c r="L491" s="319"/>
      <c r="M491" s="315"/>
    </row>
    <row r="492" spans="1:13" s="84" customFormat="1" ht="13.5">
      <c r="A492" s="307"/>
      <c r="B492" s="85"/>
      <c r="C492" s="317"/>
      <c r="D492" s="317"/>
      <c r="E492" s="318"/>
      <c r="F492" s="318"/>
      <c r="G492" s="318"/>
      <c r="H492" s="318"/>
      <c r="I492" s="313"/>
      <c r="J492" s="319"/>
      <c r="K492" s="313"/>
      <c r="L492" s="319"/>
      <c r="M492" s="315"/>
    </row>
    <row r="493" spans="1:13" s="84" customFormat="1" ht="13.5">
      <c r="A493" s="307"/>
      <c r="B493" s="85"/>
      <c r="C493" s="317"/>
      <c r="D493" s="317"/>
      <c r="E493" s="318"/>
      <c r="F493" s="318"/>
      <c r="G493" s="318"/>
      <c r="H493" s="318"/>
      <c r="I493" s="313"/>
      <c r="J493" s="319"/>
      <c r="K493" s="313"/>
      <c r="L493" s="319"/>
      <c r="M493" s="315"/>
    </row>
    <row r="494" spans="1:13" s="84" customFormat="1" ht="13.5">
      <c r="A494" s="307"/>
      <c r="B494" s="85"/>
      <c r="C494" s="317"/>
      <c r="D494" s="317"/>
      <c r="E494" s="318"/>
      <c r="F494" s="318"/>
      <c r="G494" s="318"/>
      <c r="H494" s="318"/>
      <c r="I494" s="313"/>
      <c r="J494" s="319"/>
      <c r="K494" s="313"/>
      <c r="L494" s="319"/>
      <c r="M494" s="315"/>
    </row>
    <row r="495" spans="1:13" s="84" customFormat="1" ht="13.5">
      <c r="A495" s="307"/>
      <c r="B495" s="85"/>
      <c r="C495" s="317"/>
      <c r="D495" s="317"/>
      <c r="E495" s="318"/>
      <c r="F495" s="318"/>
      <c r="G495" s="318"/>
      <c r="H495" s="318"/>
      <c r="I495" s="313"/>
      <c r="J495" s="319"/>
      <c r="K495" s="313"/>
      <c r="L495" s="319"/>
      <c r="M495" s="315"/>
    </row>
    <row r="496" spans="1:13" s="84" customFormat="1" ht="13.5">
      <c r="A496" s="307"/>
      <c r="B496" s="85"/>
      <c r="C496" s="317"/>
      <c r="D496" s="317"/>
      <c r="E496" s="318"/>
      <c r="F496" s="318"/>
      <c r="G496" s="318"/>
      <c r="H496" s="318"/>
      <c r="I496" s="313"/>
      <c r="J496" s="319"/>
      <c r="K496" s="313"/>
      <c r="L496" s="319"/>
      <c r="M496" s="315"/>
    </row>
    <row r="498" spans="1:13" s="84" customFormat="1" ht="13.5">
      <c r="A498" s="307"/>
      <c r="B498" s="85"/>
      <c r="C498" s="317"/>
      <c r="D498" s="317"/>
      <c r="E498" s="318"/>
      <c r="F498" s="318"/>
      <c r="G498" s="318"/>
      <c r="H498" s="318"/>
      <c r="I498" s="313"/>
      <c r="J498" s="319"/>
      <c r="K498" s="313"/>
      <c r="L498" s="319"/>
      <c r="M498" s="315"/>
    </row>
    <row r="499" spans="1:13" s="84" customFormat="1" ht="13.5">
      <c r="A499" s="307"/>
      <c r="B499" s="85"/>
      <c r="C499" s="317"/>
      <c r="D499" s="317"/>
      <c r="E499" s="318"/>
      <c r="F499" s="318"/>
      <c r="G499" s="318"/>
      <c r="H499" s="318"/>
      <c r="I499" s="313"/>
      <c r="J499" s="319"/>
      <c r="K499" s="313"/>
      <c r="L499" s="319"/>
      <c r="M499" s="315"/>
    </row>
    <row r="500" spans="1:13" s="84" customFormat="1" ht="13.5">
      <c r="A500" s="307"/>
      <c r="B500" s="85"/>
      <c r="C500" s="317"/>
      <c r="D500" s="317"/>
      <c r="E500" s="318"/>
      <c r="F500" s="318"/>
      <c r="G500" s="318"/>
      <c r="H500" s="318"/>
      <c r="I500" s="313"/>
      <c r="J500" s="319"/>
      <c r="K500" s="313"/>
      <c r="L500" s="319"/>
      <c r="M500" s="315"/>
    </row>
    <row r="501" spans="1:13" s="84" customFormat="1" ht="13.5">
      <c r="A501" s="307"/>
      <c r="B501" s="85"/>
      <c r="C501" s="317"/>
      <c r="D501" s="317"/>
      <c r="E501" s="318"/>
      <c r="F501" s="318"/>
      <c r="G501" s="318"/>
      <c r="H501" s="318"/>
      <c r="I501" s="313"/>
      <c r="J501" s="319"/>
      <c r="K501" s="313"/>
      <c r="L501" s="319"/>
      <c r="M501" s="315"/>
    </row>
    <row r="502" spans="1:13" s="84" customFormat="1" ht="13.5">
      <c r="A502" s="307"/>
      <c r="B502" s="85"/>
      <c r="C502" s="317"/>
      <c r="D502" s="317"/>
      <c r="E502" s="318"/>
      <c r="F502" s="318"/>
      <c r="G502" s="318"/>
      <c r="H502" s="318"/>
      <c r="I502" s="313"/>
      <c r="J502" s="319"/>
      <c r="K502" s="313"/>
      <c r="L502" s="319"/>
      <c r="M502" s="315"/>
    </row>
    <row r="503" spans="1:13" s="84" customFormat="1" ht="13.5">
      <c r="A503" s="307"/>
      <c r="B503" s="85"/>
      <c r="C503" s="317"/>
      <c r="D503" s="317"/>
      <c r="E503" s="318"/>
      <c r="F503" s="318"/>
      <c r="G503" s="318"/>
      <c r="H503" s="318"/>
      <c r="I503" s="313"/>
      <c r="J503" s="319"/>
      <c r="K503" s="313"/>
      <c r="L503" s="319"/>
      <c r="M503" s="315"/>
    </row>
    <row r="504" spans="1:13" s="84" customFormat="1" ht="13.5">
      <c r="A504" s="307"/>
      <c r="B504" s="85"/>
      <c r="C504" s="317"/>
      <c r="D504" s="317"/>
      <c r="E504" s="318"/>
      <c r="F504" s="318"/>
      <c r="G504" s="318"/>
      <c r="H504" s="318"/>
      <c r="I504" s="313"/>
      <c r="J504" s="319"/>
      <c r="K504" s="313"/>
      <c r="L504" s="319"/>
      <c r="M504" s="315"/>
    </row>
    <row r="505" spans="1:13" s="84" customFormat="1" ht="13.5">
      <c r="A505" s="307"/>
      <c r="B505" s="85"/>
      <c r="C505" s="317"/>
      <c r="D505" s="317"/>
      <c r="E505" s="318"/>
      <c r="F505" s="318"/>
      <c r="G505" s="318"/>
      <c r="H505" s="318"/>
      <c r="I505" s="313"/>
      <c r="J505" s="319"/>
      <c r="K505" s="313"/>
      <c r="L505" s="319"/>
      <c r="M505" s="315"/>
    </row>
    <row r="506" spans="1:13" s="84" customFormat="1" ht="13.5">
      <c r="A506" s="307"/>
      <c r="B506" s="85"/>
      <c r="C506" s="317"/>
      <c r="D506" s="317"/>
      <c r="E506" s="318"/>
      <c r="F506" s="318"/>
      <c r="G506" s="318"/>
      <c r="H506" s="318"/>
      <c r="I506" s="313"/>
      <c r="J506" s="319"/>
      <c r="K506" s="313"/>
      <c r="L506" s="319"/>
      <c r="M506" s="315"/>
    </row>
    <row r="507" spans="1:13" s="84" customFormat="1" ht="13.5">
      <c r="A507" s="307"/>
      <c r="B507" s="85"/>
      <c r="C507" s="317"/>
      <c r="D507" s="317"/>
      <c r="E507" s="318"/>
      <c r="F507" s="318"/>
      <c r="G507" s="318"/>
      <c r="H507" s="318"/>
      <c r="I507" s="313"/>
      <c r="J507" s="319"/>
      <c r="K507" s="313"/>
      <c r="L507" s="319"/>
      <c r="M507" s="315"/>
    </row>
    <row r="508" spans="1:13" s="84" customFormat="1" ht="13.5">
      <c r="A508" s="307"/>
      <c r="B508" s="85"/>
      <c r="C508" s="317"/>
      <c r="D508" s="317"/>
      <c r="E508" s="318"/>
      <c r="F508" s="318"/>
      <c r="G508" s="318"/>
      <c r="H508" s="318"/>
      <c r="I508" s="313"/>
      <c r="J508" s="319"/>
      <c r="K508" s="313"/>
      <c r="L508" s="319"/>
      <c r="M508" s="315"/>
    </row>
    <row r="509" spans="1:13" s="84" customFormat="1" ht="13.5">
      <c r="A509" s="307"/>
      <c r="B509" s="85"/>
      <c r="C509" s="317"/>
      <c r="D509" s="317"/>
      <c r="E509" s="318"/>
      <c r="F509" s="318"/>
      <c r="G509" s="318"/>
      <c r="H509" s="318"/>
      <c r="I509" s="313"/>
      <c r="J509" s="319"/>
      <c r="K509" s="313"/>
      <c r="L509" s="319"/>
      <c r="M509" s="315"/>
    </row>
    <row r="510" spans="1:13" s="84" customFormat="1" ht="13.5">
      <c r="A510" s="307"/>
      <c r="B510" s="85"/>
      <c r="C510" s="317"/>
      <c r="D510" s="317"/>
      <c r="E510" s="318"/>
      <c r="F510" s="318"/>
      <c r="G510" s="318"/>
      <c r="H510" s="318"/>
      <c r="I510" s="313"/>
      <c r="J510" s="319"/>
      <c r="K510" s="313"/>
      <c r="L510" s="319"/>
      <c r="M510" s="315"/>
    </row>
    <row r="511" spans="1:13" s="84" customFormat="1" ht="13.5">
      <c r="A511" s="307"/>
      <c r="B511" s="85"/>
      <c r="C511" s="317"/>
      <c r="D511" s="317"/>
      <c r="E511" s="318"/>
      <c r="F511" s="318"/>
      <c r="G511" s="318"/>
      <c r="H511" s="318"/>
      <c r="I511" s="313"/>
      <c r="J511" s="319"/>
      <c r="K511" s="313"/>
      <c r="L511" s="319"/>
      <c r="M511" s="315"/>
    </row>
    <row r="512" spans="1:13" s="84" customFormat="1" ht="13.5">
      <c r="A512" s="307"/>
      <c r="B512" s="85"/>
      <c r="C512" s="317"/>
      <c r="D512" s="317"/>
      <c r="E512" s="318"/>
      <c r="F512" s="318"/>
      <c r="G512" s="318"/>
      <c r="H512" s="318"/>
      <c r="I512" s="313"/>
      <c r="J512" s="319"/>
      <c r="K512" s="313"/>
      <c r="L512" s="319"/>
      <c r="M512" s="315"/>
    </row>
    <row r="513" spans="1:13" s="84" customFormat="1" ht="13.5">
      <c r="A513" s="307"/>
      <c r="B513" s="85"/>
      <c r="C513" s="317"/>
      <c r="D513" s="317"/>
      <c r="E513" s="318"/>
      <c r="F513" s="318"/>
      <c r="G513" s="318"/>
      <c r="H513" s="318"/>
      <c r="I513" s="313"/>
      <c r="J513" s="319"/>
      <c r="K513" s="313"/>
      <c r="L513" s="319"/>
      <c r="M513" s="315"/>
    </row>
    <row r="514" spans="1:13" s="84" customFormat="1" ht="13.5">
      <c r="A514" s="307"/>
      <c r="B514" s="85"/>
      <c r="C514" s="317"/>
      <c r="D514" s="317"/>
      <c r="E514" s="318"/>
      <c r="F514" s="318"/>
      <c r="G514" s="318"/>
      <c r="H514" s="318"/>
      <c r="I514" s="313"/>
      <c r="J514" s="319"/>
      <c r="K514" s="313"/>
      <c r="L514" s="319"/>
      <c r="M514" s="315"/>
    </row>
    <row r="515" spans="1:13" s="84" customFormat="1" ht="13.5">
      <c r="A515" s="307"/>
      <c r="B515" s="85"/>
      <c r="C515" s="317"/>
      <c r="D515" s="317"/>
      <c r="E515" s="318"/>
      <c r="F515" s="318"/>
      <c r="G515" s="318"/>
      <c r="H515" s="318"/>
      <c r="I515" s="313"/>
      <c r="J515" s="319"/>
      <c r="K515" s="313"/>
      <c r="L515" s="319"/>
      <c r="M515" s="315"/>
    </row>
    <row r="516" spans="1:13" s="84" customFormat="1" ht="13.5">
      <c r="A516" s="307"/>
      <c r="B516" s="85"/>
      <c r="C516" s="317"/>
      <c r="D516" s="317"/>
      <c r="E516" s="318"/>
      <c r="F516" s="318"/>
      <c r="G516" s="318"/>
      <c r="H516" s="318"/>
      <c r="I516" s="313"/>
      <c r="J516" s="319"/>
      <c r="K516" s="313"/>
      <c r="L516" s="319"/>
      <c r="M516" s="315"/>
    </row>
    <row r="517" spans="1:13" s="84" customFormat="1" ht="13.5">
      <c r="A517" s="307"/>
      <c r="B517" s="85"/>
      <c r="C517" s="317"/>
      <c r="D517" s="317"/>
      <c r="E517" s="318"/>
      <c r="F517" s="318"/>
      <c r="G517" s="318"/>
      <c r="H517" s="318"/>
      <c r="I517" s="313"/>
      <c r="J517" s="319"/>
      <c r="K517" s="313"/>
      <c r="L517" s="319"/>
      <c r="M517" s="315"/>
    </row>
    <row r="518" spans="1:13" s="84" customFormat="1" ht="13.5">
      <c r="A518" s="307"/>
      <c r="B518" s="85"/>
      <c r="C518" s="317"/>
      <c r="D518" s="317"/>
      <c r="E518" s="318"/>
      <c r="F518" s="318"/>
      <c r="G518" s="318"/>
      <c r="H518" s="318"/>
      <c r="I518" s="313"/>
      <c r="J518" s="319"/>
      <c r="K518" s="313"/>
      <c r="L518" s="319"/>
      <c r="M518" s="315"/>
    </row>
    <row r="519" spans="1:13" s="84" customFormat="1" ht="13.5">
      <c r="A519" s="307"/>
      <c r="B519" s="85"/>
      <c r="C519" s="317"/>
      <c r="D519" s="317"/>
      <c r="E519" s="318"/>
      <c r="F519" s="318"/>
      <c r="G519" s="318"/>
      <c r="H519" s="318"/>
      <c r="I519" s="313"/>
      <c r="J519" s="319"/>
      <c r="K519" s="313"/>
      <c r="L519" s="319"/>
      <c r="M519" s="315"/>
    </row>
    <row r="520" spans="1:13" s="84" customFormat="1" ht="13.5">
      <c r="A520" s="307"/>
      <c r="B520" s="85"/>
      <c r="C520" s="317"/>
      <c r="D520" s="317"/>
      <c r="E520" s="318"/>
      <c r="F520" s="318"/>
      <c r="G520" s="318"/>
      <c r="H520" s="318"/>
      <c r="I520" s="313"/>
      <c r="J520" s="319"/>
      <c r="K520" s="313"/>
      <c r="L520" s="319"/>
      <c r="M520" s="315"/>
    </row>
    <row r="521" spans="1:13" s="84" customFormat="1" ht="13.5">
      <c r="A521" s="307"/>
      <c r="B521" s="85"/>
      <c r="C521" s="317"/>
      <c r="D521" s="317"/>
      <c r="E521" s="318"/>
      <c r="F521" s="318"/>
      <c r="G521" s="318"/>
      <c r="H521" s="318"/>
      <c r="I521" s="313"/>
      <c r="J521" s="319"/>
      <c r="K521" s="313"/>
      <c r="L521" s="319"/>
      <c r="M521" s="315"/>
    </row>
    <row r="522" spans="1:13" s="84" customFormat="1" ht="13.5">
      <c r="A522" s="307"/>
      <c r="B522" s="85"/>
      <c r="C522" s="317"/>
      <c r="D522" s="317"/>
      <c r="E522" s="318"/>
      <c r="F522" s="318"/>
      <c r="G522" s="318"/>
      <c r="H522" s="318"/>
      <c r="I522" s="313"/>
      <c r="J522" s="319"/>
      <c r="K522" s="313"/>
      <c r="L522" s="319"/>
      <c r="M522" s="315"/>
    </row>
    <row r="523" spans="1:13" s="84" customFormat="1" ht="13.5">
      <c r="A523" s="307"/>
      <c r="B523" s="85"/>
      <c r="C523" s="317"/>
      <c r="D523" s="317"/>
      <c r="E523" s="318"/>
      <c r="F523" s="318"/>
      <c r="G523" s="318"/>
      <c r="H523" s="318"/>
      <c r="I523" s="313"/>
      <c r="J523" s="319"/>
      <c r="K523" s="313"/>
      <c r="L523" s="319"/>
      <c r="M523" s="315"/>
    </row>
    <row r="524" spans="1:13" s="84" customFormat="1" ht="13.5">
      <c r="A524" s="307"/>
      <c r="B524" s="85"/>
      <c r="C524" s="317"/>
      <c r="D524" s="317"/>
      <c r="E524" s="318"/>
      <c r="F524" s="318"/>
      <c r="G524" s="318"/>
      <c r="H524" s="318"/>
      <c r="I524" s="313"/>
      <c r="J524" s="319"/>
      <c r="K524" s="313"/>
      <c r="L524" s="319"/>
      <c r="M524" s="315"/>
    </row>
    <row r="525" spans="1:13" s="84" customFormat="1" ht="13.5">
      <c r="A525" s="307"/>
      <c r="B525" s="85"/>
      <c r="C525" s="317"/>
      <c r="D525" s="317"/>
      <c r="E525" s="318"/>
      <c r="F525" s="318"/>
      <c r="G525" s="318"/>
      <c r="H525" s="318"/>
      <c r="I525" s="313"/>
      <c r="J525" s="319"/>
      <c r="K525" s="313"/>
      <c r="L525" s="319"/>
      <c r="M525" s="315"/>
    </row>
    <row r="526" spans="1:13" s="84" customFormat="1" ht="13.5">
      <c r="A526" s="307"/>
      <c r="B526" s="85"/>
      <c r="C526" s="317"/>
      <c r="D526" s="317"/>
      <c r="E526" s="318"/>
      <c r="F526" s="318"/>
      <c r="G526" s="318"/>
      <c r="H526" s="318"/>
      <c r="I526" s="313"/>
      <c r="J526" s="319"/>
      <c r="K526" s="313"/>
      <c r="L526" s="319"/>
      <c r="M526" s="315"/>
    </row>
    <row r="527" spans="1:13" s="84" customFormat="1" ht="13.5">
      <c r="A527" s="307"/>
      <c r="B527" s="85"/>
      <c r="C527" s="317"/>
      <c r="D527" s="317"/>
      <c r="E527" s="318"/>
      <c r="F527" s="318"/>
      <c r="G527" s="318"/>
      <c r="H527" s="318"/>
      <c r="I527" s="313"/>
      <c r="J527" s="319"/>
      <c r="K527" s="313"/>
      <c r="L527" s="319"/>
      <c r="M527" s="315"/>
    </row>
    <row r="528" spans="1:13" s="84" customFormat="1" ht="13.5">
      <c r="A528" s="307"/>
      <c r="B528" s="85"/>
      <c r="C528" s="317"/>
      <c r="D528" s="317"/>
      <c r="E528" s="318"/>
      <c r="F528" s="318"/>
      <c r="G528" s="318"/>
      <c r="H528" s="318"/>
      <c r="I528" s="313"/>
      <c r="J528" s="319"/>
      <c r="K528" s="313"/>
      <c r="L528" s="319"/>
      <c r="M528" s="315"/>
    </row>
    <row r="529" spans="1:13" s="84" customFormat="1" ht="13.5">
      <c r="A529" s="307"/>
      <c r="B529" s="85"/>
      <c r="C529" s="317"/>
      <c r="D529" s="317"/>
      <c r="E529" s="318"/>
      <c r="F529" s="318"/>
      <c r="G529" s="318"/>
      <c r="H529" s="318"/>
      <c r="I529" s="313"/>
      <c r="J529" s="319"/>
      <c r="K529" s="313"/>
      <c r="L529" s="319"/>
      <c r="M529" s="315"/>
    </row>
    <row r="530" spans="1:13" s="84" customFormat="1" ht="13.5">
      <c r="A530" s="307"/>
      <c r="B530" s="85"/>
      <c r="C530" s="317"/>
      <c r="D530" s="317"/>
      <c r="E530" s="318"/>
      <c r="F530" s="318"/>
      <c r="G530" s="318"/>
      <c r="H530" s="318"/>
      <c r="I530" s="313"/>
      <c r="J530" s="319"/>
      <c r="K530" s="313"/>
      <c r="L530" s="319"/>
      <c r="M530" s="315"/>
    </row>
    <row r="531" spans="1:13" s="84" customFormat="1" ht="13.5">
      <c r="A531" s="307"/>
      <c r="B531" s="85"/>
      <c r="C531" s="317"/>
      <c r="D531" s="317"/>
      <c r="E531" s="318"/>
      <c r="F531" s="318"/>
      <c r="G531" s="318"/>
      <c r="H531" s="318"/>
      <c r="I531" s="313"/>
      <c r="J531" s="319"/>
      <c r="K531" s="313"/>
      <c r="L531" s="319"/>
      <c r="M531" s="315"/>
    </row>
    <row r="532" spans="1:13" s="84" customFormat="1" ht="13.5">
      <c r="A532" s="307"/>
      <c r="B532" s="85"/>
      <c r="C532" s="317"/>
      <c r="D532" s="317"/>
      <c r="E532" s="318"/>
      <c r="F532" s="318"/>
      <c r="G532" s="318"/>
      <c r="H532" s="318"/>
      <c r="I532" s="313"/>
      <c r="J532" s="319"/>
      <c r="K532" s="313"/>
      <c r="L532" s="319"/>
      <c r="M532" s="315"/>
    </row>
    <row r="533" spans="1:13" s="84" customFormat="1" ht="13.5">
      <c r="A533" s="307"/>
      <c r="B533" s="85"/>
      <c r="C533" s="317"/>
      <c r="D533" s="317"/>
      <c r="E533" s="318"/>
      <c r="F533" s="318"/>
      <c r="G533" s="318"/>
      <c r="H533" s="318"/>
      <c r="I533" s="313"/>
      <c r="J533" s="319"/>
      <c r="K533" s="313"/>
      <c r="L533" s="319"/>
      <c r="M533" s="315"/>
    </row>
    <row r="534" spans="1:13" s="84" customFormat="1" ht="13.5">
      <c r="A534" s="307"/>
      <c r="B534" s="85"/>
      <c r="C534" s="317"/>
      <c r="D534" s="317"/>
      <c r="E534" s="318"/>
      <c r="F534" s="318"/>
      <c r="G534" s="318"/>
      <c r="H534" s="318"/>
      <c r="I534" s="313"/>
      <c r="J534" s="319"/>
      <c r="K534" s="313"/>
      <c r="L534" s="319"/>
      <c r="M534" s="315"/>
    </row>
    <row r="535" spans="1:13" s="84" customFormat="1" ht="13.5">
      <c r="A535" s="307"/>
      <c r="B535" s="85"/>
      <c r="C535" s="317"/>
      <c r="D535" s="317"/>
      <c r="E535" s="318"/>
      <c r="F535" s="318"/>
      <c r="G535" s="318"/>
      <c r="H535" s="318"/>
      <c r="I535" s="313"/>
      <c r="J535" s="319"/>
      <c r="K535" s="313"/>
      <c r="L535" s="319"/>
      <c r="M535" s="315"/>
    </row>
    <row r="536" spans="1:13" s="84" customFormat="1" ht="13.5">
      <c r="A536" s="307"/>
      <c r="B536" s="85"/>
      <c r="C536" s="317"/>
      <c r="D536" s="317"/>
      <c r="E536" s="318"/>
      <c r="F536" s="318"/>
      <c r="G536" s="318"/>
      <c r="H536" s="318"/>
      <c r="I536" s="313"/>
      <c r="J536" s="319"/>
      <c r="K536" s="313"/>
      <c r="L536" s="319"/>
      <c r="M536" s="315"/>
    </row>
    <row r="537" spans="1:13" s="84" customFormat="1" ht="13.5">
      <c r="A537" s="307"/>
      <c r="B537" s="85"/>
      <c r="C537" s="317"/>
      <c r="D537" s="317"/>
      <c r="E537" s="318"/>
      <c r="F537" s="318"/>
      <c r="G537" s="318"/>
      <c r="H537" s="318"/>
      <c r="I537" s="313"/>
      <c r="J537" s="319"/>
      <c r="K537" s="313"/>
      <c r="L537" s="319"/>
      <c r="M537" s="315"/>
    </row>
    <row r="538" spans="1:13" s="84" customFormat="1" ht="13.5">
      <c r="A538" s="307"/>
      <c r="B538" s="85"/>
      <c r="C538" s="317"/>
      <c r="D538" s="317"/>
      <c r="E538" s="318"/>
      <c r="F538" s="318"/>
      <c r="G538" s="318"/>
      <c r="H538" s="318"/>
      <c r="I538" s="313"/>
      <c r="J538" s="319"/>
      <c r="K538" s="313"/>
      <c r="L538" s="319"/>
      <c r="M538" s="315"/>
    </row>
    <row r="539" spans="1:13" s="84" customFormat="1" ht="13.5">
      <c r="A539" s="307"/>
      <c r="B539" s="85"/>
      <c r="C539" s="317"/>
      <c r="D539" s="317"/>
      <c r="E539" s="318"/>
      <c r="F539" s="318"/>
      <c r="G539" s="318"/>
      <c r="H539" s="318"/>
      <c r="I539" s="313"/>
      <c r="J539" s="319"/>
      <c r="K539" s="313"/>
      <c r="L539" s="319"/>
      <c r="M539" s="315"/>
    </row>
    <row r="540" spans="1:13" s="84" customFormat="1" ht="13.5">
      <c r="A540" s="307"/>
      <c r="B540" s="85"/>
      <c r="C540" s="317"/>
      <c r="D540" s="317"/>
      <c r="E540" s="318"/>
      <c r="F540" s="318"/>
      <c r="G540" s="318"/>
      <c r="H540" s="318"/>
      <c r="I540" s="313"/>
      <c r="J540" s="319"/>
      <c r="K540" s="313"/>
      <c r="L540" s="319"/>
      <c r="M540" s="315"/>
    </row>
    <row r="541" spans="1:13" s="84" customFormat="1" ht="13.5">
      <c r="A541" s="307"/>
      <c r="B541" s="85"/>
      <c r="C541" s="317"/>
      <c r="D541" s="317"/>
      <c r="E541" s="318"/>
      <c r="F541" s="318"/>
      <c r="G541" s="318"/>
      <c r="H541" s="318"/>
      <c r="I541" s="313"/>
      <c r="J541" s="319"/>
      <c r="K541" s="313"/>
      <c r="L541" s="319"/>
      <c r="M541" s="315"/>
    </row>
    <row r="542" spans="1:13" s="84" customFormat="1" ht="13.5">
      <c r="A542" s="307"/>
      <c r="B542" s="85"/>
      <c r="C542" s="317"/>
      <c r="D542" s="317"/>
      <c r="E542" s="318"/>
      <c r="F542" s="318"/>
      <c r="G542" s="318"/>
      <c r="H542" s="318"/>
      <c r="I542" s="313"/>
      <c r="J542" s="319"/>
      <c r="K542" s="313"/>
      <c r="L542" s="319"/>
      <c r="M542" s="315"/>
    </row>
    <row r="543" spans="1:13" s="84" customFormat="1" ht="13.5">
      <c r="A543" s="307"/>
      <c r="B543" s="85"/>
      <c r="C543" s="317"/>
      <c r="D543" s="317"/>
      <c r="E543" s="318"/>
      <c r="F543" s="318"/>
      <c r="G543" s="318"/>
      <c r="H543" s="318"/>
      <c r="I543" s="313"/>
      <c r="J543" s="319"/>
      <c r="K543" s="313"/>
      <c r="L543" s="319"/>
      <c r="M543" s="315"/>
    </row>
    <row r="544" spans="1:13" s="84" customFormat="1" ht="13.5">
      <c r="A544" s="307"/>
      <c r="B544" s="85"/>
      <c r="C544" s="317"/>
      <c r="D544" s="317"/>
      <c r="E544" s="318"/>
      <c r="F544" s="318"/>
      <c r="G544" s="318"/>
      <c r="H544" s="318"/>
      <c r="I544" s="313"/>
      <c r="J544" s="319"/>
      <c r="K544" s="313"/>
      <c r="L544" s="319"/>
      <c r="M544" s="315"/>
    </row>
    <row r="545" spans="1:13" s="84" customFormat="1" ht="13.5">
      <c r="A545" s="307"/>
      <c r="B545" s="85"/>
      <c r="C545" s="317"/>
      <c r="D545" s="317"/>
      <c r="E545" s="318"/>
      <c r="F545" s="318"/>
      <c r="G545" s="318"/>
      <c r="H545" s="318"/>
      <c r="I545" s="313"/>
      <c r="J545" s="319"/>
      <c r="K545" s="313"/>
      <c r="L545" s="319"/>
      <c r="M545" s="315"/>
    </row>
    <row r="546" spans="1:13" s="84" customFormat="1" ht="13.5">
      <c r="A546" s="307"/>
      <c r="B546" s="85"/>
      <c r="C546" s="317"/>
      <c r="D546" s="317"/>
      <c r="E546" s="318"/>
      <c r="F546" s="318"/>
      <c r="G546" s="318"/>
      <c r="H546" s="318"/>
      <c r="I546" s="313"/>
      <c r="J546" s="319"/>
      <c r="K546" s="313"/>
      <c r="L546" s="319"/>
      <c r="M546" s="315"/>
    </row>
    <row r="547" spans="1:13" s="84" customFormat="1" ht="13.5">
      <c r="A547" s="307"/>
      <c r="B547" s="85"/>
      <c r="C547" s="317"/>
      <c r="D547" s="317"/>
      <c r="E547" s="318"/>
      <c r="F547" s="318"/>
      <c r="G547" s="318"/>
      <c r="H547" s="318"/>
      <c r="I547" s="313"/>
      <c r="J547" s="319"/>
      <c r="K547" s="313"/>
      <c r="L547" s="319"/>
      <c r="M547" s="315"/>
    </row>
    <row r="548" spans="1:13" s="84" customFormat="1" ht="13.5">
      <c r="A548" s="307"/>
      <c r="B548" s="85"/>
      <c r="C548" s="317"/>
      <c r="D548" s="317"/>
      <c r="E548" s="318"/>
      <c r="F548" s="318"/>
      <c r="G548" s="318"/>
      <c r="H548" s="318"/>
      <c r="I548" s="313"/>
      <c r="J548" s="319"/>
      <c r="K548" s="313"/>
      <c r="L548" s="319"/>
      <c r="M548" s="315"/>
    </row>
  </sheetData>
  <mergeCells count="18">
    <mergeCell ref="K5:L5"/>
    <mergeCell ref="C6:D6"/>
    <mergeCell ref="E6:F6"/>
    <mergeCell ref="G6:H6"/>
    <mergeCell ref="I6:J6"/>
    <mergeCell ref="K6:L6"/>
    <mergeCell ref="A5:A6"/>
    <mergeCell ref="B5:B6"/>
    <mergeCell ref="C5:D5"/>
    <mergeCell ref="E5:F5"/>
    <mergeCell ref="G5:H5"/>
    <mergeCell ref="I5:J5"/>
    <mergeCell ref="A1:F1"/>
    <mergeCell ref="G1:L1"/>
    <mergeCell ref="A2:F2"/>
    <mergeCell ref="G2:L2"/>
    <mergeCell ref="A3:F3"/>
    <mergeCell ref="G3:L3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1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연결재무상태표</vt:lpstr>
      <vt:lpstr>연결재무상태표!Print_Area</vt:lpstr>
      <vt:lpstr>연결재무상태표!Print_Titles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2020-03-31T08:38:04Z</dcterms:created>
  <dcterms:modified xsi:type="dcterms:W3CDTF">2020-03-31T08:40:59Z</dcterms:modified>
</cp:coreProperties>
</file>